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ate1904="1" showInkAnnotation="0" autoCompressPictures="0"/>
  <bookViews>
    <workbookView xWindow="1728" yWindow="408" windowWidth="15600" windowHeight="9240" tabRatio="500"/>
  </bookViews>
  <sheets>
    <sheet name="S4S Wales CG" sheetId="2" r:id="rId1"/>
    <sheet name="S4S Wales" sheetId="1" r:id="rId2"/>
  </sheets>
  <definedNames>
    <definedName name="Z_2461B200_D82E_4FCF_88C9_BD660A16C78C_.wvu.Rows" localSheetId="1" hidden="1">'S4S Wales'!$67:$68</definedName>
    <definedName name="Z_2461B200_D82E_4FCF_88C9_BD660A16C78C_.wvu.Rows" localSheetId="0" hidden="1">'S4S Wales CG'!$67:$68</definedName>
    <definedName name="Z_AA4FAB81_0AEB_4C5C_B8B0_08794A8C2714_.wvu.Rows" localSheetId="1" hidden="1">'S4S Wales'!$67:$68</definedName>
    <definedName name="Z_AA4FAB81_0AEB_4C5C_B8B0_08794A8C2714_.wvu.Rows" localSheetId="0" hidden="1">'S4S Wales CG'!$67:$68</definedName>
    <definedName name="Z_E1EE8CF1_2AE6_C742_8F14_0D8F72AC984D_.wvu.Rows" localSheetId="1" hidden="1">'S4S Wales'!$67:$68</definedName>
    <definedName name="Z_E1EE8CF1_2AE6_C742_8F14_0D8F72AC984D_.wvu.Rows" localSheetId="0" hidden="1">'S4S Wales CG'!$67:$68</definedName>
  </definedNames>
  <calcPr calcId="125725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G145" i="2"/>
  <c r="G146"/>
  <c r="G147"/>
  <c r="G148"/>
  <c r="G149"/>
  <c r="G150"/>
  <c r="G144"/>
  <c r="B145"/>
  <c r="D145" s="1"/>
  <c r="B146"/>
  <c r="D146" s="1"/>
  <c r="B147"/>
  <c r="D147" s="1"/>
  <c r="B148"/>
  <c r="D148" s="1"/>
  <c r="B149"/>
  <c r="D149" s="1"/>
  <c r="B150"/>
  <c r="D150" s="1"/>
  <c r="B144"/>
  <c r="D144" s="1"/>
  <c r="D151"/>
  <c r="D128"/>
  <c r="D127"/>
  <c r="D126"/>
  <c r="D121"/>
  <c r="D120"/>
  <c r="D119"/>
  <c r="D118"/>
  <c r="D117"/>
  <c r="D116"/>
  <c r="D114"/>
  <c r="D113"/>
  <c r="E121" s="1"/>
  <c r="D110"/>
  <c r="D109"/>
  <c r="D108"/>
  <c r="D107"/>
  <c r="D106"/>
  <c r="D105"/>
  <c r="D104"/>
  <c r="D102"/>
  <c r="D101"/>
  <c r="D100"/>
  <c r="E110" s="1"/>
  <c r="D97"/>
  <c r="D96"/>
  <c r="D95"/>
  <c r="D94"/>
  <c r="D93"/>
  <c r="D92"/>
  <c r="D90"/>
  <c r="D88"/>
  <c r="D87"/>
  <c r="D86"/>
  <c r="D85"/>
  <c r="D84"/>
  <c r="E97" s="1"/>
  <c r="D82"/>
  <c r="D79"/>
  <c r="D78"/>
  <c r="D77"/>
  <c r="D70"/>
  <c r="D69"/>
  <c r="D68"/>
  <c r="E68" s="1"/>
  <c r="D67"/>
  <c r="E70" s="1"/>
  <c r="D66"/>
  <c r="D63"/>
  <c r="D62"/>
  <c r="D61"/>
  <c r="D57"/>
  <c r="D56"/>
  <c r="D55"/>
  <c r="D54"/>
  <c r="E58" s="1"/>
  <c r="D48"/>
  <c r="E51" s="1"/>
  <c r="D45"/>
  <c r="D44"/>
  <c r="D43"/>
  <c r="D42"/>
  <c r="D39"/>
  <c r="D36"/>
  <c r="D35"/>
  <c r="D34"/>
  <c r="D33"/>
  <c r="E36" s="1"/>
  <c r="D30"/>
  <c r="C29"/>
  <c r="D28"/>
  <c r="D27"/>
  <c r="E30" s="1"/>
  <c r="D26"/>
  <c r="D18"/>
  <c r="D17"/>
  <c r="D16"/>
  <c r="D15"/>
  <c r="D14"/>
  <c r="D13"/>
  <c r="D67" i="1"/>
  <c r="E67" s="1"/>
  <c r="D68"/>
  <c r="E68" s="1"/>
  <c r="D69"/>
  <c r="D106"/>
  <c r="D96"/>
  <c r="D94"/>
  <c r="D105"/>
  <c r="D107"/>
  <c r="D108"/>
  <c r="D109"/>
  <c r="D110"/>
  <c r="D151"/>
  <c r="B150"/>
  <c r="D150" s="1"/>
  <c r="B149"/>
  <c r="D149" s="1"/>
  <c r="B148"/>
  <c r="D148" s="1"/>
  <c r="B147"/>
  <c r="D147" s="1"/>
  <c r="B146"/>
  <c r="D146" s="1"/>
  <c r="B145"/>
  <c r="D145" s="1"/>
  <c r="B144"/>
  <c r="D144" s="1"/>
  <c r="D104"/>
  <c r="D100"/>
  <c r="D101"/>
  <c r="D102"/>
  <c r="D87"/>
  <c r="D90"/>
  <c r="D88"/>
  <c r="D92"/>
  <c r="D93"/>
  <c r="D95"/>
  <c r="D97"/>
  <c r="D128"/>
  <c r="D127"/>
  <c r="D126"/>
  <c r="E128" s="1"/>
  <c r="D121"/>
  <c r="D120"/>
  <c r="D119"/>
  <c r="D118"/>
  <c r="D117"/>
  <c r="D116"/>
  <c r="D114"/>
  <c r="D113"/>
  <c r="E121" s="1"/>
  <c r="D86"/>
  <c r="D85"/>
  <c r="D84"/>
  <c r="E97" s="1"/>
  <c r="D82"/>
  <c r="D79"/>
  <c r="D78"/>
  <c r="D77"/>
  <c r="D70"/>
  <c r="D66"/>
  <c r="D63"/>
  <c r="D62"/>
  <c r="D61"/>
  <c r="D57"/>
  <c r="D56"/>
  <c r="D55"/>
  <c r="D54"/>
  <c r="E58" s="1"/>
  <c r="E51"/>
  <c r="D48"/>
  <c r="D45"/>
  <c r="D44"/>
  <c r="D43"/>
  <c r="D42"/>
  <c r="E45" s="1"/>
  <c r="D39"/>
  <c r="D36"/>
  <c r="D35"/>
  <c r="D34"/>
  <c r="D33"/>
  <c r="E36" s="1"/>
  <c r="D30"/>
  <c r="C29"/>
  <c r="D28"/>
  <c r="D27"/>
  <c r="D26"/>
  <c r="E30" s="1"/>
  <c r="D18"/>
  <c r="D17"/>
  <c r="D16"/>
  <c r="D15"/>
  <c r="D14"/>
  <c r="D13"/>
  <c r="E18" s="1"/>
  <c r="E18" i="2" l="1"/>
  <c r="E45"/>
  <c r="E63"/>
  <c r="E79"/>
  <c r="E128"/>
  <c r="E151"/>
  <c r="E67"/>
  <c r="D132"/>
  <c r="E151" i="1"/>
  <c r="E110"/>
  <c r="E63"/>
  <c r="E70"/>
  <c r="D132"/>
  <c r="C133" s="1"/>
  <c r="D133" s="1"/>
  <c r="E133" s="1"/>
  <c r="E79"/>
  <c r="E132" s="1"/>
  <c r="E132" i="2" l="1"/>
  <c r="D138"/>
  <c r="D139" s="1"/>
  <c r="D140" s="1"/>
  <c r="C133"/>
  <c r="D133" s="1"/>
  <c r="E133" s="1"/>
  <c r="E134" s="1"/>
  <c r="D134" i="1"/>
  <c r="B138" s="1"/>
  <c r="E134"/>
  <c r="E135" s="1"/>
  <c r="D138"/>
  <c r="D139" s="1"/>
  <c r="D140" s="1"/>
  <c r="D135"/>
  <c r="B139" i="2" l="1"/>
  <c r="B140" s="1"/>
  <c r="E135"/>
  <c r="D134"/>
  <c r="B139" i="1"/>
  <c r="B140" s="1"/>
  <c r="B138" i="2" l="1"/>
  <c r="D135"/>
</calcChain>
</file>

<file path=xl/sharedStrings.xml><?xml version="1.0" encoding="utf-8"?>
<sst xmlns="http://schemas.openxmlformats.org/spreadsheetml/2006/main" count="410" uniqueCount="188">
  <si>
    <t>Matt is staying one night in Cardiff</t>
    <phoneticPr fontId="5" type="noConversion"/>
  </si>
  <si>
    <t>Jason is staying one night in Cardiff</t>
    <phoneticPr fontId="5" type="noConversion"/>
  </si>
  <si>
    <t>Fiona is staying one night in Cardiff</t>
    <phoneticPr fontId="5" type="noConversion"/>
  </si>
  <si>
    <t>London Paddington to Cardiff</t>
    <phoneticPr fontId="5" type="noConversion"/>
  </si>
  <si>
    <t>Cardiff to Paddington</t>
    <phoneticPr fontId="5" type="noConversion"/>
  </si>
  <si>
    <t>Cardiff to Swansea</t>
    <phoneticPr fontId="5" type="noConversion"/>
  </si>
  <si>
    <t>Swansea to Rhyl</t>
    <phoneticPr fontId="5" type="noConversion"/>
  </si>
  <si>
    <t xml:space="preserve">Rhyl to London Paddington </t>
    <phoneticPr fontId="5" type="noConversion"/>
  </si>
  <si>
    <t>Manchester to Cardiff</t>
    <phoneticPr fontId="5" type="noConversion"/>
  </si>
  <si>
    <t>Ely to London</t>
    <phoneticPr fontId="5" type="noConversion"/>
  </si>
  <si>
    <t xml:space="preserve">Rhyl to Manchester </t>
    <phoneticPr fontId="5" type="noConversion"/>
  </si>
  <si>
    <t>Doug, Dan, Andrew, Megan and Shevaun</t>
    <phoneticPr fontId="5" type="noConversion"/>
  </si>
  <si>
    <t xml:space="preserve">Doug, Alex, Triona, James, Andrew, Mike and Fiona </t>
    <phoneticPr fontId="5" type="noConversion"/>
  </si>
  <si>
    <t>Alex, Triona, James, Mike and Fiona</t>
    <phoneticPr fontId="5" type="noConversion"/>
  </si>
  <si>
    <t>Rhyl to Milton Keynes</t>
    <phoneticPr fontId="5" type="noConversion"/>
  </si>
  <si>
    <t xml:space="preserve">Doug, Andrew and Megan </t>
    <phoneticPr fontId="5" type="noConversion"/>
  </si>
  <si>
    <t>Shevaun</t>
    <phoneticPr fontId="5" type="noConversion"/>
  </si>
  <si>
    <t xml:space="preserve">Dan </t>
    <phoneticPr fontId="5" type="noConversion"/>
  </si>
  <si>
    <t xml:space="preserve">Dan - buying his own ticket and claiming the expense </t>
    <phoneticPr fontId="5" type="noConversion"/>
  </si>
  <si>
    <t xml:space="preserve">James  - buying his own ticket and claiming the expense </t>
    <phoneticPr fontId="5" type="noConversion"/>
  </si>
  <si>
    <t xml:space="preserve">Arrival Tea and Coffee </t>
  </si>
  <si>
    <t xml:space="preserve">WA paying for catering </t>
    <phoneticPr fontId="5" type="noConversion"/>
  </si>
  <si>
    <t>Lunch</t>
  </si>
  <si>
    <t>Break 1</t>
  </si>
  <si>
    <t>Break 2</t>
  </si>
  <si>
    <t>AV requirements</t>
  </si>
  <si>
    <t>Writing the content for website and sales? - half day for video shoot</t>
    <phoneticPr fontId="5" type="noConversion"/>
  </si>
  <si>
    <t xml:space="preserve">Building the website - application process, </t>
    <phoneticPr fontId="5" type="noConversion"/>
  </si>
  <si>
    <t>Visual</t>
  </si>
  <si>
    <t>Av Technician</t>
  </si>
  <si>
    <t>Speaker Costs</t>
  </si>
  <si>
    <t xml:space="preserve">Print and Merchandise 2 day </t>
  </si>
  <si>
    <t>Average of 0.5 day per week over 11 weeks leading up to the programme</t>
    <phoneticPr fontId="5" type="noConversion"/>
  </si>
  <si>
    <t>Accommodation</t>
    <phoneticPr fontId="5" type="noConversion"/>
  </si>
  <si>
    <t>20th - 24th June 2011</t>
    <phoneticPr fontId="5" type="noConversion"/>
  </si>
  <si>
    <t xml:space="preserve">No of delegates: </t>
  </si>
  <si>
    <t>150 x 3 day events</t>
    <phoneticPr fontId="5" type="noConversion"/>
  </si>
  <si>
    <t>Venues:</t>
  </si>
  <si>
    <t>Staging</t>
  </si>
  <si>
    <t>WA hiring AV</t>
    <phoneticPr fontId="5" type="noConversion"/>
  </si>
  <si>
    <t>Sound</t>
  </si>
  <si>
    <t>Content for proposals, email content,  writing content for programme</t>
    <phoneticPr fontId="5" type="noConversion"/>
  </si>
  <si>
    <t>Website Development</t>
  </si>
  <si>
    <t>Sales and application</t>
  </si>
  <si>
    <t>Doug</t>
  </si>
  <si>
    <t>Triona</t>
  </si>
  <si>
    <t>Collating and creating wireframes and content</t>
  </si>
  <si>
    <t>Ness</t>
  </si>
  <si>
    <t>Phil</t>
  </si>
  <si>
    <t>Erin</t>
  </si>
  <si>
    <t>Design the website</t>
  </si>
  <si>
    <t>Nancy</t>
  </si>
  <si>
    <t>Video Shoot</t>
  </si>
  <si>
    <t>Doug to film an intro to the programme</t>
  </si>
  <si>
    <t>Sales and Marketing</t>
  </si>
  <si>
    <t>Sales Emails - Sales</t>
  </si>
  <si>
    <t>Logistics Email</t>
  </si>
  <si>
    <t>Sponsor Proposals</t>
  </si>
  <si>
    <t>Managing sponsors</t>
  </si>
  <si>
    <t>Additional Marketing</t>
  </si>
  <si>
    <t xml:space="preserve">£3.64 per hour - 10 hours per day = £36.4 per day </t>
    <phoneticPr fontId="5" type="noConversion"/>
  </si>
  <si>
    <t>Cardiff, Swansea and Rhyl</t>
    <phoneticPr fontId="5" type="noConversion"/>
  </si>
  <si>
    <t>Travel</t>
    <phoneticPr fontId="5" type="noConversion"/>
  </si>
  <si>
    <t>Triona and Megan initial meeting</t>
    <phoneticPr fontId="5" type="noConversion"/>
  </si>
  <si>
    <t xml:space="preserve">Average of 1.5 day per week over 11 weeks leading up to the programme </t>
    <phoneticPr fontId="5" type="noConversion"/>
  </si>
  <si>
    <t>£28.5</t>
    <phoneticPr fontId="5" type="noConversion"/>
  </si>
  <si>
    <t>4 x single tickets - cheaper than return</t>
    <phoneticPr fontId="5" type="noConversion"/>
  </si>
  <si>
    <t>TOTAL</t>
  </si>
  <si>
    <t xml:space="preserve">Contingency </t>
  </si>
  <si>
    <t>Exc VAT</t>
  </si>
  <si>
    <t>In cvAT</t>
  </si>
  <si>
    <t>ACTUAL COSTS THAT AW IS WORKING TO FOR ALL ELEMENTS TO ENSURE WE HIT TARGET PROFIT</t>
  </si>
  <si>
    <t>What</t>
  </si>
  <si>
    <t>Quantity</t>
  </si>
  <si>
    <t>Dan</t>
    <phoneticPr fontId="5" type="noConversion"/>
  </si>
  <si>
    <t>James</t>
    <phoneticPr fontId="5" type="noConversion"/>
  </si>
  <si>
    <t>Andrew</t>
    <phoneticPr fontId="5" type="noConversion"/>
  </si>
  <si>
    <t>Matt</t>
    <phoneticPr fontId="5" type="noConversion"/>
  </si>
  <si>
    <t>Jason</t>
    <phoneticPr fontId="5" type="noConversion"/>
  </si>
  <si>
    <t xml:space="preserve">Fiona </t>
    <phoneticPr fontId="5" type="noConversion"/>
  </si>
  <si>
    <t>Megan's recce - North Wales</t>
    <phoneticPr fontId="5" type="noConversion"/>
  </si>
  <si>
    <t>Designing emails, website, headers for documents, ppt's etc</t>
    <phoneticPr fontId="5" type="noConversion"/>
  </si>
  <si>
    <t xml:space="preserve">Collating and formatting results </t>
    <phoneticPr fontId="5" type="noConversion"/>
  </si>
  <si>
    <t xml:space="preserve">Email selected delegates to confirm their attendance (1 day per event = 3) </t>
    <phoneticPr fontId="5" type="noConversion"/>
  </si>
  <si>
    <t>To review and select delegates from applications (5)</t>
    <phoneticPr fontId="5" type="noConversion"/>
  </si>
  <si>
    <t>Write the criteria (1) Content for application website page (0.5)  Confirm selected delegates (2) + (2) trouble shooting days</t>
    <phoneticPr fontId="5" type="noConversion"/>
  </si>
  <si>
    <t>Ness</t>
    <phoneticPr fontId="5" type="noConversion"/>
  </si>
  <si>
    <t>Petro for camera crew's car</t>
    <phoneticPr fontId="5" type="noConversion"/>
  </si>
  <si>
    <t xml:space="preserve">Based on 550 miles for round trip for camera crew </t>
    <phoneticPr fontId="5" type="noConversion"/>
  </si>
  <si>
    <t>Taxi fare</t>
    <phoneticPr fontId="5" type="noConversion"/>
  </si>
  <si>
    <t>Create link to survey and email surveys to delegates</t>
    <phoneticPr fontId="5" type="noConversion"/>
  </si>
  <si>
    <t>without 5% contingency included</t>
  </si>
  <si>
    <t>Difference</t>
  </si>
  <si>
    <t xml:space="preserve">with 5% contingency included </t>
  </si>
  <si>
    <t>Application Management</t>
  </si>
  <si>
    <t>EVENT COSTS</t>
  </si>
  <si>
    <t>Creating Website</t>
    <phoneticPr fontId="5" type="noConversion"/>
  </si>
  <si>
    <t>Post event survey</t>
    <phoneticPr fontId="5" type="noConversion"/>
  </si>
  <si>
    <t>Intern</t>
    <phoneticPr fontId="5" type="noConversion"/>
  </si>
  <si>
    <t>Stationary for activities</t>
  </si>
  <si>
    <t>paper, envelopes and additional stuff</t>
  </si>
  <si>
    <t>Exhibitors</t>
  </si>
  <si>
    <t>Management only</t>
  </si>
  <si>
    <t>Per Diems</t>
  </si>
  <si>
    <t xml:space="preserve">Breakfast for team </t>
  </si>
  <si>
    <t>Dinner</t>
  </si>
  <si>
    <t xml:space="preserve"> People Time for Event Costs</t>
  </si>
  <si>
    <t>Alex</t>
  </si>
  <si>
    <t>Megan</t>
  </si>
  <si>
    <t>Onsite Days</t>
  </si>
  <si>
    <t>Tri</t>
  </si>
  <si>
    <t>POST EVENT PACKAGES</t>
  </si>
  <si>
    <t xml:space="preserve">Event Name: </t>
  </si>
  <si>
    <t xml:space="preserve">Included expect Monday and Thursday - x 10 crew for Monday (Doug, Alex, Mike, Intern, Megan, 3 x Speaker, 2 x Camera) - 6 x crew for Thursday (Doug, Megan, Intern, 3 x speakers) </t>
    <phoneticPr fontId="5" type="noConversion"/>
  </si>
  <si>
    <t>6 x crew for 4 dinners (includes dinner on train on Friday) + 10 x crew for dinner on Monday</t>
    <phoneticPr fontId="5" type="noConversion"/>
  </si>
  <si>
    <t>2 x taxi each way per venue + 2 x taxi from train station to hotels</t>
    <phoneticPr fontId="5" type="noConversion"/>
  </si>
  <si>
    <t>Doug x single for 4 nights</t>
    <phoneticPr fontId="5" type="noConversion"/>
  </si>
  <si>
    <t>School for Startups Wales</t>
    <phoneticPr fontId="5" type="noConversion"/>
  </si>
  <si>
    <t xml:space="preserve">Event Dates: </t>
  </si>
  <si>
    <t>Profit %</t>
  </si>
  <si>
    <t>S4S Team</t>
  </si>
  <si>
    <t xml:space="preserve">Doug </t>
  </si>
  <si>
    <t>Estimated doug's actual wage is £1500 per day</t>
  </si>
  <si>
    <t xml:space="preserve">2 x banners specifically for Douglas Richard Pty Ltd </t>
    <phoneticPr fontId="5" type="noConversion"/>
  </si>
  <si>
    <t>Included</t>
    <phoneticPr fontId="5" type="noConversion"/>
  </si>
  <si>
    <t>Venue Hire</t>
  </si>
  <si>
    <t xml:space="preserve">WA paying for and organising venues </t>
    <phoneticPr fontId="5" type="noConversion"/>
  </si>
  <si>
    <r>
      <t>Catering - 1</t>
    </r>
    <r>
      <rPr>
        <b/>
        <sz val="11"/>
        <color indexed="8"/>
        <rFont val="Calibri"/>
        <family val="2"/>
      </rPr>
      <t>5</t>
    </r>
    <r>
      <rPr>
        <b/>
        <sz val="11"/>
        <color indexed="8"/>
        <rFont val="Calibri"/>
        <family val="2"/>
      </rPr>
      <t>0 delegates + 10 staff</t>
    </r>
    <phoneticPr fontId="5" type="noConversion"/>
  </si>
  <si>
    <t xml:space="preserve">Megan &amp; Intern twin share for 4 nights </t>
    <phoneticPr fontId="5" type="noConversion"/>
  </si>
  <si>
    <t>Developing survey questions</t>
    <phoneticPr fontId="5" type="noConversion"/>
  </si>
  <si>
    <t xml:space="preserve">Emailed to the delegates the day after the event and again 6 months after the event </t>
    <phoneticPr fontId="5" type="noConversion"/>
  </si>
  <si>
    <t>Vanessa</t>
    <phoneticPr fontId="5" type="noConversion"/>
  </si>
  <si>
    <t>Nancy</t>
    <phoneticPr fontId="5" type="noConversion"/>
  </si>
  <si>
    <t xml:space="preserve">0.5 for helping to source any content </t>
    <phoneticPr fontId="5" type="noConversion"/>
  </si>
  <si>
    <t>Event Film</t>
    <phoneticPr fontId="5" type="noConversion"/>
  </si>
  <si>
    <t xml:space="preserve">1 packs (160 each pack) of 6cm by 9cm - 150 for 4 day event and </t>
  </si>
  <si>
    <t>Badge holders</t>
  </si>
  <si>
    <t xml:space="preserve">150 for 4 day event </t>
  </si>
  <si>
    <t>Megan &amp; Intern</t>
    <phoneticPr fontId="5" type="noConversion"/>
  </si>
  <si>
    <t>Build the application process on website (2)</t>
    <phoneticPr fontId="5" type="noConversion"/>
  </si>
  <si>
    <t>2m by 1m pull up banners</t>
  </si>
  <si>
    <t>Name Badges (1 per person to keep)</t>
  </si>
  <si>
    <t>TOTAL AGREED BY WA</t>
    <phoneticPr fontId="5" type="noConversion"/>
  </si>
  <si>
    <t>Total cost</t>
    <phoneticPr fontId="5" type="noConversion"/>
  </si>
  <si>
    <t>Camera Operator per day</t>
    <phoneticPr fontId="5" type="noConversion"/>
  </si>
  <si>
    <t>Sony EX1 Camera Hire inc. Audio Equipment</t>
    <phoneticPr fontId="5" type="noConversion"/>
  </si>
  <si>
    <t xml:space="preserve">Cost are for filming Cardiff only </t>
    <phoneticPr fontId="5" type="noConversion"/>
  </si>
  <si>
    <t>Travelling</t>
    <phoneticPr fontId="5" type="noConversion"/>
  </si>
  <si>
    <t xml:space="preserve">Editor per day </t>
    <phoneticPr fontId="5" type="noConversion"/>
  </si>
  <si>
    <t xml:space="preserve">Includes DVD delivery &amp; archiving </t>
    <phoneticPr fontId="5" type="noConversion"/>
  </si>
  <si>
    <t xml:space="preserve">2 x single tickets to visit Cardiff and Swansea + 2 x single ticket to visit North Wales </t>
    <phoneticPr fontId="5" type="noConversion"/>
  </si>
  <si>
    <t>Doug</t>
    <phoneticPr fontId="5" type="noConversion"/>
  </si>
  <si>
    <t>Mike</t>
    <phoneticPr fontId="5" type="noConversion"/>
  </si>
  <si>
    <t xml:space="preserve">Alex &amp; Triona </t>
    <phoneticPr fontId="5" type="noConversion"/>
  </si>
  <si>
    <t>Alex &amp; Triona staying one night in Cardiff</t>
    <phoneticPr fontId="5" type="noConversion"/>
  </si>
  <si>
    <t>Mike</t>
    <phoneticPr fontId="5" type="noConversion"/>
  </si>
  <si>
    <t>Mike is staying one night in Cardiff</t>
    <phoneticPr fontId="5" type="noConversion"/>
  </si>
  <si>
    <t>Andrew Davies</t>
    <phoneticPr fontId="5" type="noConversion"/>
  </si>
  <si>
    <t>Dan Sodergren</t>
  </si>
  <si>
    <t>James Denning</t>
  </si>
  <si>
    <t>Cost</t>
  </si>
  <si>
    <t>Total</t>
  </si>
  <si>
    <t>Comments</t>
  </si>
  <si>
    <t>Supplier</t>
  </si>
  <si>
    <t>PO NO.</t>
  </si>
  <si>
    <t>Paid</t>
  </si>
  <si>
    <t>PRE EVENT</t>
  </si>
  <si>
    <t xml:space="preserve">research and copy writing, setting up eventbrite </t>
    <phoneticPr fontId="5" type="noConversion"/>
  </si>
  <si>
    <t>Attending any sponsorship meetings, writing content/ copy</t>
    <phoneticPr fontId="5" type="noConversion"/>
  </si>
  <si>
    <t>Managing sponsors, sending emails and helping Tri</t>
    <phoneticPr fontId="5" type="noConversion"/>
  </si>
  <si>
    <t>Megan's recce - Cardif &amp; Swansea</t>
    <phoneticPr fontId="5" type="noConversion"/>
  </si>
  <si>
    <t>Cardiff to Paddington</t>
  </si>
  <si>
    <t>James' ticket</t>
  </si>
  <si>
    <t>Cardiff to Swansea</t>
  </si>
  <si>
    <t>James</t>
  </si>
  <si>
    <t xml:space="preserve">James is staying 1 nights in Cardiff </t>
  </si>
  <si>
    <t>James staying extra night in Cardiff and 1 in Swansea</t>
  </si>
  <si>
    <t>Over night car parking for Matt &amp; Jason</t>
  </si>
  <si>
    <t>Delivery of banners</t>
  </si>
  <si>
    <t>DELIVERY</t>
  </si>
  <si>
    <t>the first is the cell range that holds the information on the condition that you wish to sum on</t>
  </si>
  <si>
    <t>The second holds the condition itself (the cell containing the name)</t>
  </si>
  <si>
    <t>the third is the cell range that holds the numbers to add up.</t>
  </si>
  <si>
    <t>If you need to split the ranges up, you'll have =SUMIF(range1, condition1, sumrange1)+SUMIF(range2, condition2, sumrange2). SEE cells g144 to g151 for detail</t>
  </si>
  <si>
    <t>DO CHECK THE CELL RANGES!</t>
  </si>
  <si>
    <t>YOU MIS-SPELT "Doug" in cell A144 "Doug " i.e. with a space - they must be identical.</t>
  </si>
  <si>
    <t>The condition range and the sum range must have the same number of rows!</t>
  </si>
  <si>
    <t>There are 3 parts to the sumif function:  (see cell B144)</t>
  </si>
</sst>
</file>

<file path=xl/styles.xml><?xml version="1.0" encoding="utf-8"?>
<styleSheet xmlns="http://schemas.openxmlformats.org/spreadsheetml/2006/main">
  <numFmts count="3">
    <numFmt numFmtId="164" formatCode="&quot;£&quot;#,##0"/>
    <numFmt numFmtId="165" formatCode="&quot;£&quot;#,##0.00"/>
    <numFmt numFmtId="166" formatCode="[$£-809]#,##0.00"/>
  </numFmts>
  <fonts count="17">
    <font>
      <sz val="10"/>
      <name val="Verdana"/>
    </font>
    <font>
      <sz val="10"/>
      <name val="Verdana"/>
      <family val="2"/>
    </font>
    <font>
      <sz val="10"/>
      <name val="Verdana"/>
      <family val="2"/>
    </font>
    <font>
      <sz val="10"/>
      <name val="Verdana"/>
      <family val="2"/>
    </font>
    <font>
      <b/>
      <sz val="11"/>
      <color indexed="8"/>
      <name val="Calibri"/>
      <family val="2"/>
    </font>
    <font>
      <sz val="8"/>
      <name val="Verdana"/>
      <family val="2"/>
    </font>
    <font>
      <sz val="11"/>
      <name val="Calibri"/>
      <family val="2"/>
    </font>
    <font>
      <sz val="11"/>
      <color indexed="10"/>
      <name val="Calibri"/>
      <family val="2"/>
    </font>
    <font>
      <sz val="11"/>
      <color indexed="21"/>
      <name val="Calibri"/>
      <family val="2"/>
    </font>
    <font>
      <b/>
      <sz val="11"/>
      <name val="Calibri"/>
      <family val="2"/>
    </font>
    <font>
      <sz val="12"/>
      <color indexed="8"/>
      <name val="Times New Roman"/>
      <family val="1"/>
    </font>
    <font>
      <sz val="11"/>
      <color indexed="8"/>
      <name val="Calibri"/>
      <family val="2"/>
    </font>
    <font>
      <b/>
      <sz val="10"/>
      <color indexed="10"/>
      <name val="Verdana"/>
      <family val="2"/>
    </font>
    <font>
      <sz val="10"/>
      <color indexed="10"/>
      <name val="Verdana"/>
      <family val="2"/>
    </font>
    <font>
      <sz val="10"/>
      <color rgb="FFFF0000"/>
      <name val="Verdana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2" fontId="4" fillId="0" borderId="0" xfId="0" applyNumberFormat="1" applyFont="1" applyAlignment="1">
      <alignment wrapText="1"/>
    </xf>
    <xf numFmtId="2" fontId="4" fillId="0" borderId="0" xfId="0" applyNumberFormat="1" applyFont="1" applyAlignment="1"/>
    <xf numFmtId="164" fontId="4" fillId="0" borderId="0" xfId="0" applyNumberFormat="1" applyFont="1" applyAlignment="1">
      <alignment wrapText="1"/>
    </xf>
    <xf numFmtId="164" fontId="0" fillId="0" borderId="0" xfId="0" applyNumberFormat="1"/>
    <xf numFmtId="0" fontId="0" fillId="0" borderId="0" xfId="0" applyAlignment="1">
      <alignment wrapText="1"/>
    </xf>
    <xf numFmtId="165" fontId="0" fillId="0" borderId="0" xfId="0" applyNumberFormat="1"/>
    <xf numFmtId="164" fontId="0" fillId="0" borderId="0" xfId="0" applyNumberFormat="1" applyFont="1" applyAlignment="1"/>
    <xf numFmtId="164" fontId="4" fillId="0" borderId="0" xfId="0" applyNumberFormat="1" applyFont="1" applyAlignment="1"/>
    <xf numFmtId="0" fontId="0" fillId="0" borderId="0" xfId="0" applyAlignment="1"/>
    <xf numFmtId="164" fontId="0" fillId="0" borderId="0" xfId="0" applyNumberFormat="1" applyAlignment="1"/>
    <xf numFmtId="2" fontId="0" fillId="0" borderId="0" xfId="0" applyNumberFormat="1" applyAlignment="1">
      <alignment horizontal="left" wrapText="1"/>
    </xf>
    <xf numFmtId="0" fontId="4" fillId="0" borderId="1" xfId="0" applyFont="1" applyBorder="1"/>
    <xf numFmtId="164" fontId="4" fillId="0" borderId="2" xfId="0" applyNumberFormat="1" applyFont="1" applyBorder="1"/>
    <xf numFmtId="2" fontId="4" fillId="0" borderId="2" xfId="0" applyNumberFormat="1" applyFont="1" applyBorder="1" applyAlignment="1">
      <alignment horizontal="left" wrapText="1"/>
    </xf>
    <xf numFmtId="0" fontId="4" fillId="0" borderId="2" xfId="0" applyFont="1" applyBorder="1"/>
    <xf numFmtId="0" fontId="4" fillId="0" borderId="2" xfId="0" applyFont="1" applyBorder="1" applyAlignment="1">
      <alignment wrapText="1"/>
    </xf>
    <xf numFmtId="165" fontId="4" fillId="0" borderId="3" xfId="0" applyNumberFormat="1" applyFont="1" applyBorder="1"/>
    <xf numFmtId="0" fontId="4" fillId="0" borderId="0" xfId="0" applyFont="1"/>
    <xf numFmtId="2" fontId="4" fillId="0" borderId="4" xfId="0" applyNumberFormat="1" applyFont="1" applyBorder="1" applyAlignment="1">
      <alignment wrapText="1"/>
    </xf>
    <xf numFmtId="0" fontId="4" fillId="0" borderId="5" xfId="0" applyFont="1" applyBorder="1"/>
    <xf numFmtId="164" fontId="4" fillId="0" borderId="5" xfId="0" applyNumberFormat="1" applyFont="1" applyBorder="1"/>
    <xf numFmtId="0" fontId="4" fillId="0" borderId="5" xfId="0" applyFont="1" applyBorder="1" applyAlignment="1">
      <alignment wrapText="1"/>
    </xf>
    <xf numFmtId="165" fontId="4" fillId="0" borderId="5" xfId="0" applyNumberFormat="1" applyFont="1" applyBorder="1"/>
    <xf numFmtId="0" fontId="4" fillId="0" borderId="6" xfId="0" applyFont="1" applyBorder="1"/>
    <xf numFmtId="2" fontId="4" fillId="2" borderId="4" xfId="0" applyNumberFormat="1" applyFont="1" applyFill="1" applyBorder="1" applyAlignment="1">
      <alignment wrapText="1"/>
    </xf>
    <xf numFmtId="0" fontId="0" fillId="2" borderId="5" xfId="0" applyFill="1" applyBorder="1"/>
    <xf numFmtId="164" fontId="0" fillId="2" borderId="5" xfId="0" applyNumberFormat="1" applyFill="1" applyBorder="1"/>
    <xf numFmtId="0" fontId="4" fillId="2" borderId="5" xfId="0" applyFont="1" applyFill="1" applyBorder="1"/>
    <xf numFmtId="0" fontId="0" fillId="2" borderId="5" xfId="0" applyFill="1" applyBorder="1" applyAlignment="1">
      <alignment wrapText="1"/>
    </xf>
    <xf numFmtId="165" fontId="0" fillId="0" borderId="5" xfId="0" applyNumberFormat="1" applyBorder="1"/>
    <xf numFmtId="0" fontId="0" fillId="0" borderId="6" xfId="0" applyBorder="1"/>
    <xf numFmtId="0" fontId="0" fillId="0" borderId="5" xfId="0" applyBorder="1"/>
    <xf numFmtId="164" fontId="0" fillId="0" borderId="5" xfId="0" applyNumberFormat="1" applyBorder="1"/>
    <xf numFmtId="0" fontId="0" fillId="0" borderId="5" xfId="0" applyBorder="1" applyAlignment="1">
      <alignment wrapText="1"/>
    </xf>
    <xf numFmtId="2" fontId="0" fillId="0" borderId="4" xfId="0" applyNumberFormat="1" applyBorder="1" applyAlignment="1">
      <alignment wrapText="1"/>
    </xf>
    <xf numFmtId="2" fontId="0" fillId="0" borderId="4" xfId="0" applyNumberFormat="1" applyFill="1" applyBorder="1" applyAlignment="1">
      <alignment wrapText="1"/>
    </xf>
    <xf numFmtId="0" fontId="0" fillId="0" borderId="5" xfId="0" applyFill="1" applyBorder="1"/>
    <xf numFmtId="164" fontId="0" fillId="0" borderId="5" xfId="0" applyNumberFormat="1" applyFill="1" applyBorder="1"/>
    <xf numFmtId="164" fontId="4" fillId="0" borderId="5" xfId="0" applyNumberFormat="1" applyFont="1" applyFill="1" applyBorder="1"/>
    <xf numFmtId="0" fontId="6" fillId="0" borderId="5" xfId="0" applyFont="1" applyFill="1" applyBorder="1" applyAlignment="1">
      <alignment wrapText="1"/>
    </xf>
    <xf numFmtId="165" fontId="0" fillId="0" borderId="5" xfId="0" applyNumberFormat="1" applyFill="1" applyBorder="1"/>
    <xf numFmtId="0" fontId="0" fillId="0" borderId="6" xfId="0" applyFill="1" applyBorder="1"/>
    <xf numFmtId="0" fontId="0" fillId="0" borderId="0" xfId="0" applyFill="1"/>
    <xf numFmtId="2" fontId="4" fillId="0" borderId="4" xfId="0" applyNumberFormat="1" applyFont="1" applyFill="1" applyBorder="1" applyAlignment="1">
      <alignment wrapText="1"/>
    </xf>
    <xf numFmtId="164" fontId="4" fillId="2" borderId="5" xfId="0" applyNumberFormat="1" applyFont="1" applyFill="1" applyBorder="1"/>
    <xf numFmtId="0" fontId="6" fillId="0" borderId="5" xfId="0" applyFont="1" applyBorder="1"/>
    <xf numFmtId="165" fontId="6" fillId="0" borderId="5" xfId="0" applyNumberFormat="1" applyFont="1" applyBorder="1"/>
    <xf numFmtId="0" fontId="6" fillId="0" borderId="5" xfId="0" applyFont="1" applyBorder="1" applyAlignment="1">
      <alignment wrapText="1"/>
    </xf>
    <xf numFmtId="0" fontId="7" fillId="0" borderId="5" xfId="0" applyFont="1" applyBorder="1" applyAlignment="1">
      <alignment wrapText="1"/>
    </xf>
    <xf numFmtId="2" fontId="0" fillId="0" borderId="4" xfId="0" applyNumberFormat="1" applyFont="1" applyBorder="1" applyAlignment="1">
      <alignment wrapText="1"/>
    </xf>
    <xf numFmtId="165" fontId="8" fillId="0" borderId="5" xfId="0" applyNumberFormat="1" applyFont="1" applyBorder="1"/>
    <xf numFmtId="2" fontId="9" fillId="0" borderId="4" xfId="0" applyNumberFormat="1" applyFont="1" applyBorder="1" applyAlignment="1">
      <alignment wrapText="1"/>
    </xf>
    <xf numFmtId="164" fontId="6" fillId="0" borderId="5" xfId="0" applyNumberFormat="1" applyFont="1" applyBorder="1"/>
    <xf numFmtId="0" fontId="9" fillId="0" borderId="5" xfId="0" applyFont="1" applyBorder="1"/>
    <xf numFmtId="0" fontId="6" fillId="0" borderId="6" xfId="0" applyFont="1" applyBorder="1"/>
    <xf numFmtId="0" fontId="6" fillId="0" borderId="0" xfId="0" applyFont="1"/>
    <xf numFmtId="2" fontId="6" fillId="0" borderId="4" xfId="0" applyNumberFormat="1" applyFont="1" applyBorder="1" applyAlignment="1">
      <alignment wrapText="1"/>
    </xf>
    <xf numFmtId="2" fontId="6" fillId="0" borderId="0" xfId="0" applyNumberFormat="1" applyFont="1" applyBorder="1" applyAlignment="1">
      <alignment wrapText="1"/>
    </xf>
    <xf numFmtId="2" fontId="6" fillId="0" borderId="5" xfId="0" applyNumberFormat="1" applyFont="1" applyBorder="1" applyAlignment="1">
      <alignment wrapText="1"/>
    </xf>
    <xf numFmtId="164" fontId="9" fillId="0" borderId="5" xfId="0" applyNumberFormat="1" applyFont="1" applyBorder="1"/>
    <xf numFmtId="2" fontId="0" fillId="0" borderId="0" xfId="0" applyNumberFormat="1" applyAlignment="1">
      <alignment wrapText="1"/>
    </xf>
    <xf numFmtId="0" fontId="0" fillId="3" borderId="5" xfId="0" applyFill="1" applyBorder="1"/>
    <xf numFmtId="164" fontId="4" fillId="0" borderId="0" xfId="0" applyNumberFormat="1" applyFont="1"/>
    <xf numFmtId="0" fontId="7" fillId="0" borderId="5" xfId="0" applyFont="1" applyBorder="1"/>
    <xf numFmtId="165" fontId="7" fillId="0" borderId="5" xfId="0" applyNumberFormat="1" applyFont="1" applyBorder="1"/>
    <xf numFmtId="0" fontId="7" fillId="0" borderId="6" xfId="0" applyFont="1" applyBorder="1"/>
    <xf numFmtId="0" fontId="7" fillId="0" borderId="0" xfId="0" applyFont="1"/>
    <xf numFmtId="0" fontId="0" fillId="0" borderId="1" xfId="0" applyBorder="1"/>
    <xf numFmtId="2" fontId="4" fillId="0" borderId="4" xfId="0" applyNumberFormat="1" applyFont="1" applyBorder="1" applyAlignment="1"/>
    <xf numFmtId="0" fontId="0" fillId="0" borderId="5" xfId="0" applyBorder="1" applyAlignment="1"/>
    <xf numFmtId="0" fontId="0" fillId="3" borderId="1" xfId="0" applyFill="1" applyBorder="1"/>
    <xf numFmtId="2" fontId="0" fillId="0" borderId="5" xfId="0" applyNumberFormat="1" applyBorder="1" applyAlignment="1">
      <alignment wrapText="1"/>
    </xf>
    <xf numFmtId="2" fontId="0" fillId="0" borderId="5" xfId="0" applyNumberFormat="1" applyFill="1" applyBorder="1" applyAlignment="1">
      <alignment wrapText="1"/>
    </xf>
    <xf numFmtId="2" fontId="0" fillId="2" borderId="4" xfId="0" applyNumberFormat="1" applyFill="1" applyBorder="1" applyAlignment="1">
      <alignment wrapText="1"/>
    </xf>
    <xf numFmtId="2" fontId="4" fillId="2" borderId="7" xfId="0" applyNumberFormat="1" applyFont="1" applyFill="1" applyBorder="1" applyAlignment="1">
      <alignment wrapText="1"/>
    </xf>
    <xf numFmtId="0" fontId="4" fillId="2" borderId="8" xfId="0" applyFont="1" applyFill="1" applyBorder="1"/>
    <xf numFmtId="164" fontId="4" fillId="2" borderId="8" xfId="0" applyNumberFormat="1" applyFont="1" applyFill="1" applyBorder="1"/>
    <xf numFmtId="0" fontId="4" fillId="0" borderId="8" xfId="0" applyFont="1" applyBorder="1" applyAlignment="1">
      <alignment wrapText="1"/>
    </xf>
    <xf numFmtId="0" fontId="4" fillId="0" borderId="8" xfId="0" applyFont="1" applyBorder="1"/>
    <xf numFmtId="165" fontId="4" fillId="0" borderId="8" xfId="0" applyNumberFormat="1" applyFont="1" applyBorder="1"/>
    <xf numFmtId="0" fontId="4" fillId="0" borderId="9" xfId="0" applyFont="1" applyBorder="1"/>
    <xf numFmtId="2" fontId="4" fillId="4" borderId="10" xfId="0" applyNumberFormat="1" applyFont="1" applyFill="1" applyBorder="1" applyAlignment="1">
      <alignment wrapText="1"/>
    </xf>
    <xf numFmtId="164" fontId="4" fillId="4" borderId="11" xfId="0" applyNumberFormat="1" applyFont="1" applyFill="1" applyBorder="1" applyAlignment="1">
      <alignment wrapText="1"/>
    </xf>
    <xf numFmtId="164" fontId="0" fillId="4" borderId="12" xfId="0" applyNumberFormat="1" applyFill="1" applyBorder="1"/>
    <xf numFmtId="164" fontId="0" fillId="0" borderId="0" xfId="0" applyNumberFormat="1" applyBorder="1"/>
    <xf numFmtId="2" fontId="4" fillId="4" borderId="4" xfId="0" applyNumberFormat="1" applyFont="1" applyFill="1" applyBorder="1" applyAlignment="1">
      <alignment wrapText="1"/>
    </xf>
    <xf numFmtId="164" fontId="4" fillId="4" borderId="6" xfId="0" applyNumberFormat="1" applyFont="1" applyFill="1" applyBorder="1" applyAlignment="1">
      <alignment wrapText="1"/>
    </xf>
    <xf numFmtId="164" fontId="4" fillId="0" borderId="0" xfId="0" applyNumberFormat="1" applyFont="1" applyBorder="1" applyAlignment="1">
      <alignment wrapText="1"/>
    </xf>
    <xf numFmtId="164" fontId="0" fillId="4" borderId="13" xfId="0" applyNumberFormat="1" applyFill="1" applyBorder="1"/>
    <xf numFmtId="0" fontId="0" fillId="0" borderId="0" xfId="0" applyBorder="1"/>
    <xf numFmtId="0" fontId="10" fillId="0" borderId="0" xfId="0" applyFont="1"/>
    <xf numFmtId="0" fontId="0" fillId="0" borderId="0" xfId="0" applyBorder="1" applyAlignment="1">
      <alignment wrapText="1"/>
    </xf>
    <xf numFmtId="165" fontId="0" fillId="0" borderId="0" xfId="0" applyNumberFormat="1" applyBorder="1"/>
    <xf numFmtId="2" fontId="4" fillId="4" borderId="7" xfId="0" applyNumberFormat="1" applyFont="1" applyFill="1" applyBorder="1" applyAlignment="1">
      <alignment wrapText="1"/>
    </xf>
    <xf numFmtId="10" fontId="4" fillId="4" borderId="9" xfId="0" applyNumberFormat="1" applyFont="1" applyFill="1" applyBorder="1" applyAlignment="1">
      <alignment wrapText="1"/>
    </xf>
    <xf numFmtId="10" fontId="0" fillId="4" borderId="14" xfId="0" applyNumberFormat="1" applyFont="1" applyFill="1" applyBorder="1"/>
    <xf numFmtId="165" fontId="6" fillId="0" borderId="0" xfId="0" applyNumberFormat="1" applyFont="1" applyBorder="1"/>
    <xf numFmtId="2" fontId="0" fillId="0" borderId="0" xfId="0" applyNumberFormat="1" applyBorder="1" applyAlignment="1">
      <alignment wrapText="1"/>
    </xf>
    <xf numFmtId="164" fontId="0" fillId="0" borderId="0" xfId="0" applyNumberFormat="1" applyBorder="1" applyAlignment="1">
      <alignment wrapText="1"/>
    </xf>
    <xf numFmtId="164" fontId="6" fillId="0" borderId="0" xfId="0" applyNumberFormat="1" applyFont="1" applyBorder="1"/>
    <xf numFmtId="0" fontId="0" fillId="0" borderId="0" xfId="0" applyFont="1" applyBorder="1"/>
    <xf numFmtId="2" fontId="4" fillId="0" borderId="10" xfId="0" applyNumberFormat="1" applyFont="1" applyBorder="1" applyAlignment="1">
      <alignment wrapText="1"/>
    </xf>
    <xf numFmtId="0" fontId="0" fillId="0" borderId="15" xfId="0" applyBorder="1"/>
    <xf numFmtId="164" fontId="0" fillId="0" borderId="15" xfId="0" applyNumberFormat="1" applyBorder="1"/>
    <xf numFmtId="0" fontId="0" fillId="0" borderId="11" xfId="0" applyBorder="1"/>
    <xf numFmtId="0" fontId="7" fillId="0" borderId="3" xfId="0" applyFont="1" applyBorder="1" applyAlignment="1">
      <alignment wrapText="1"/>
    </xf>
    <xf numFmtId="164" fontId="4" fillId="0" borderId="6" xfId="0" applyNumberFormat="1" applyFont="1" applyBorder="1"/>
    <xf numFmtId="0" fontId="0" fillId="0" borderId="3" xfId="0" applyBorder="1" applyAlignment="1">
      <alignment wrapText="1"/>
    </xf>
    <xf numFmtId="2" fontId="0" fillId="0" borderId="7" xfId="0" applyNumberFormat="1" applyBorder="1" applyAlignment="1">
      <alignment wrapText="1"/>
    </xf>
    <xf numFmtId="164" fontId="0" fillId="0" borderId="8" xfId="0" applyNumberFormat="1" applyFont="1" applyBorder="1" applyAlignment="1">
      <alignment wrapText="1"/>
    </xf>
    <xf numFmtId="164" fontId="0" fillId="0" borderId="8" xfId="0" applyNumberFormat="1" applyFill="1" applyBorder="1"/>
    <xf numFmtId="164" fontId="4" fillId="0" borderId="9" xfId="0" applyNumberFormat="1" applyFont="1" applyBorder="1"/>
    <xf numFmtId="164" fontId="0" fillId="0" borderId="0" xfId="0" applyNumberFormat="1" applyAlignment="1">
      <alignment wrapText="1"/>
    </xf>
    <xf numFmtId="164" fontId="3" fillId="0" borderId="5" xfId="0" applyNumberFormat="1" applyFont="1" applyBorder="1"/>
    <xf numFmtId="2" fontId="11" fillId="0" borderId="4" xfId="0" applyNumberFormat="1" applyFont="1" applyBorder="1" applyAlignment="1">
      <alignment wrapText="1"/>
    </xf>
    <xf numFmtId="0" fontId="12" fillId="0" borderId="5" xfId="0" applyFont="1" applyBorder="1" applyAlignment="1">
      <alignment wrapText="1"/>
    </xf>
    <xf numFmtId="164" fontId="13" fillId="0" borderId="5" xfId="0" applyNumberFormat="1" applyFont="1" applyBorder="1"/>
    <xf numFmtId="2" fontId="2" fillId="0" borderId="4" xfId="0" applyNumberFormat="1" applyFont="1" applyBorder="1" applyAlignment="1">
      <alignment wrapText="1"/>
    </xf>
    <xf numFmtId="166" fontId="0" fillId="0" borderId="5" xfId="0" applyNumberFormat="1" applyBorder="1"/>
    <xf numFmtId="164" fontId="1" fillId="0" borderId="5" xfId="0" applyNumberFormat="1" applyFont="1" applyBorder="1"/>
    <xf numFmtId="0" fontId="1" fillId="0" borderId="5" xfId="0" applyFont="1" applyBorder="1" applyAlignment="1">
      <alignment wrapText="1"/>
    </xf>
    <xf numFmtId="2" fontId="1" fillId="0" borderId="4" xfId="0" applyNumberFormat="1" applyFont="1" applyBorder="1" applyAlignment="1">
      <alignment wrapText="1"/>
    </xf>
    <xf numFmtId="2" fontId="14" fillId="0" borderId="4" xfId="0" applyNumberFormat="1" applyFont="1" applyBorder="1" applyAlignment="1">
      <alignment wrapText="1"/>
    </xf>
    <xf numFmtId="0" fontId="14" fillId="0" borderId="5" xfId="0" applyFont="1" applyBorder="1"/>
    <xf numFmtId="164" fontId="14" fillId="0" borderId="5" xfId="0" applyNumberFormat="1" applyFont="1" applyBorder="1"/>
    <xf numFmtId="164" fontId="15" fillId="0" borderId="5" xfId="0" applyNumberFormat="1" applyFont="1" applyBorder="1"/>
    <xf numFmtId="0" fontId="14" fillId="0" borderId="5" xfId="0" applyFont="1" applyBorder="1" applyAlignment="1">
      <alignment wrapText="1"/>
    </xf>
    <xf numFmtId="165" fontId="14" fillId="0" borderId="5" xfId="0" applyNumberFormat="1" applyFont="1" applyBorder="1"/>
    <xf numFmtId="0" fontId="14" fillId="0" borderId="1" xfId="0" applyFont="1" applyBorder="1"/>
    <xf numFmtId="0" fontId="14" fillId="0" borderId="0" xfId="0" applyFont="1"/>
    <xf numFmtId="2" fontId="16" fillId="0" borderId="4" xfId="0" applyNumberFormat="1" applyFont="1" applyBorder="1" applyAlignment="1">
      <alignment wrapText="1"/>
    </xf>
    <xf numFmtId="0" fontId="15" fillId="0" borderId="5" xfId="0" applyFont="1" applyBorder="1"/>
    <xf numFmtId="0" fontId="14" fillId="0" borderId="6" xfId="0" applyFont="1" applyBorder="1"/>
    <xf numFmtId="2" fontId="14" fillId="0" borderId="8" xfId="0" applyNumberFormat="1" applyFont="1" applyBorder="1" applyAlignment="1">
      <alignment wrapText="1"/>
    </xf>
    <xf numFmtId="2" fontId="0" fillId="6" borderId="0" xfId="0" applyNumberFormat="1" applyFill="1" applyBorder="1" applyAlignment="1">
      <alignment wrapText="1"/>
    </xf>
    <xf numFmtId="2" fontId="1" fillId="7" borderId="0" xfId="0" applyNumberFormat="1" applyFont="1" applyFill="1" applyAlignment="1">
      <alignment wrapText="1"/>
    </xf>
    <xf numFmtId="2" fontId="1" fillId="6" borderId="0" xfId="0" applyNumberFormat="1" applyFont="1" applyFill="1" applyBorder="1" applyAlignment="1">
      <alignment vertical="top" wrapText="1"/>
    </xf>
    <xf numFmtId="2" fontId="1" fillId="5" borderId="0" xfId="0" applyNumberFormat="1" applyFont="1" applyFill="1" applyBorder="1" applyAlignment="1">
      <alignment wrapText="1"/>
    </xf>
    <xf numFmtId="164" fontId="4" fillId="8" borderId="0" xfId="0" applyNumberFormat="1" applyFont="1" applyFill="1" applyBorder="1" applyAlignment="1">
      <alignment horizontal="left" vertical="top" wrapText="1"/>
    </xf>
    <xf numFmtId="2" fontId="0" fillId="0" borderId="5" xfId="0" applyNumberFormat="1" applyBorder="1"/>
    <xf numFmtId="164" fontId="1" fillId="6" borderId="0" xfId="0" applyNumberFormat="1" applyFont="1" applyFill="1" applyBorder="1" applyAlignment="1">
      <alignment horizontal="center" vertical="top" wrapText="1"/>
    </xf>
    <xf numFmtId="164" fontId="1" fillId="5" borderId="0" xfId="0" applyNumberFormat="1" applyFont="1" applyFill="1" applyBorder="1" applyAlignment="1">
      <alignment wrapText="1"/>
    </xf>
    <xf numFmtId="164" fontId="1" fillId="6" borderId="0" xfId="0" applyNumberFormat="1" applyFont="1" applyFill="1" applyAlignment="1">
      <alignment wrapText="1"/>
    </xf>
  </cellXfs>
  <cellStyles count="1">
    <cellStyle name="Normal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published="0"/>
  <dimension ref="A1:J157"/>
  <sheetViews>
    <sheetView tabSelected="1" topLeftCell="A141" workbookViewId="0">
      <selection activeCell="C154" sqref="C154:E157"/>
    </sheetView>
  </sheetViews>
  <sheetFormatPr defaultColWidth="7.90625" defaultRowHeight="14.4"/>
  <cols>
    <col min="1" max="1" width="32" style="61" customWidth="1"/>
    <col min="2" max="2" width="8.90625" style="113" customWidth="1"/>
    <col min="3" max="3" width="12.54296875" style="3" customWidth="1"/>
    <col min="4" max="4" width="8" customWidth="1"/>
    <col min="5" max="5" width="8" style="4" customWidth="1"/>
    <col min="6" max="6" width="50" style="4" customWidth="1"/>
    <col min="7" max="7" width="40.6328125" style="5" customWidth="1"/>
    <col min="8" max="8" width="9" style="3" customWidth="1"/>
    <col min="9" max="9" width="22" customWidth="1"/>
    <col min="10" max="10" width="8.7265625" style="6" customWidth="1"/>
  </cols>
  <sheetData>
    <row r="1" spans="1:10">
      <c r="A1" s="1" t="s">
        <v>112</v>
      </c>
      <c r="B1" s="2" t="s">
        <v>117</v>
      </c>
    </row>
    <row r="2" spans="1:10">
      <c r="A2" s="1" t="s">
        <v>118</v>
      </c>
      <c r="B2" t="s">
        <v>34</v>
      </c>
    </row>
    <row r="3" spans="1:10">
      <c r="A3" s="1" t="s">
        <v>35</v>
      </c>
      <c r="B3" t="s">
        <v>36</v>
      </c>
    </row>
    <row r="4" spans="1:10">
      <c r="A4" s="1" t="s">
        <v>37</v>
      </c>
      <c r="B4" t="s">
        <v>61</v>
      </c>
    </row>
    <row r="5" spans="1:10">
      <c r="A5" s="1"/>
      <c r="B5" s="7"/>
      <c r="C5" s="8"/>
      <c r="D5" s="9"/>
      <c r="E5" s="10"/>
    </row>
    <row r="6" spans="1:10" ht="30" customHeight="1">
      <c r="A6" s="1"/>
      <c r="B6" s="10"/>
      <c r="C6" s="8"/>
      <c r="D6" s="9"/>
      <c r="E6" s="10"/>
      <c r="F6" s="11"/>
    </row>
    <row r="7" spans="1:10" ht="30" customHeight="1">
      <c r="A7" s="1"/>
      <c r="B7" s="10"/>
      <c r="C7" s="8"/>
      <c r="D7" s="9"/>
      <c r="E7" s="10"/>
      <c r="F7" s="11"/>
    </row>
    <row r="8" spans="1:10" s="18" customFormat="1" ht="30" customHeight="1">
      <c r="A8" s="1"/>
      <c r="B8" s="12"/>
      <c r="C8" s="13" t="s">
        <v>71</v>
      </c>
      <c r="D8" s="14"/>
      <c r="E8" s="15"/>
      <c r="F8" s="16"/>
      <c r="G8" s="15"/>
      <c r="H8" s="17"/>
    </row>
    <row r="9" spans="1:10">
      <c r="A9" s="19" t="s">
        <v>72</v>
      </c>
      <c r="B9" s="20" t="s">
        <v>73</v>
      </c>
      <c r="C9" s="21" t="s">
        <v>160</v>
      </c>
      <c r="D9" s="21" t="s">
        <v>161</v>
      </c>
      <c r="E9" s="20"/>
      <c r="F9" s="22" t="s">
        <v>162</v>
      </c>
      <c r="G9" s="20" t="s">
        <v>163</v>
      </c>
      <c r="H9" s="23" t="s">
        <v>164</v>
      </c>
      <c r="I9" s="24" t="s">
        <v>165</v>
      </c>
    </row>
    <row r="10" spans="1:10">
      <c r="A10" s="25" t="s">
        <v>166</v>
      </c>
      <c r="B10" s="26"/>
      <c r="C10" s="27"/>
      <c r="D10" s="27"/>
      <c r="E10" s="28"/>
      <c r="F10" s="29"/>
      <c r="G10" s="26"/>
      <c r="H10" s="30"/>
      <c r="I10" s="31"/>
    </row>
    <row r="11" spans="1:10">
      <c r="A11" s="19" t="s">
        <v>42</v>
      </c>
      <c r="B11" s="32"/>
      <c r="C11" s="33"/>
      <c r="D11" s="33"/>
      <c r="E11" s="20"/>
      <c r="F11" s="34"/>
      <c r="G11" s="32"/>
      <c r="H11" s="30"/>
      <c r="I11" s="31"/>
      <c r="J11"/>
    </row>
    <row r="12" spans="1:10">
      <c r="A12" s="35" t="s">
        <v>96</v>
      </c>
      <c r="B12" s="32"/>
      <c r="C12" s="33"/>
      <c r="D12" s="33"/>
      <c r="E12" s="20"/>
      <c r="F12" s="34" t="s">
        <v>43</v>
      </c>
      <c r="G12" s="32"/>
      <c r="H12" s="30"/>
      <c r="I12" s="31"/>
      <c r="J12"/>
    </row>
    <row r="13" spans="1:10">
      <c r="A13" s="35" t="s">
        <v>44</v>
      </c>
      <c r="B13" s="32">
        <v>1</v>
      </c>
      <c r="C13" s="33">
        <v>1500</v>
      </c>
      <c r="D13" s="33">
        <f>SUM(B13*C13)</f>
        <v>1500</v>
      </c>
      <c r="E13" s="20"/>
      <c r="F13" s="34" t="s">
        <v>26</v>
      </c>
      <c r="G13" s="32"/>
      <c r="H13" s="30"/>
      <c r="I13" s="31"/>
      <c r="J13"/>
    </row>
    <row r="14" spans="1:10">
      <c r="A14" s="35" t="s">
        <v>45</v>
      </c>
      <c r="B14" s="32">
        <v>4</v>
      </c>
      <c r="C14" s="33">
        <v>350</v>
      </c>
      <c r="D14" s="33">
        <f>SUM(B14*C14)</f>
        <v>1400</v>
      </c>
      <c r="E14" s="20"/>
      <c r="F14" s="34" t="s">
        <v>46</v>
      </c>
      <c r="G14" s="32"/>
      <c r="H14" s="30"/>
      <c r="I14" s="31"/>
      <c r="J14"/>
    </row>
    <row r="15" spans="1:10">
      <c r="A15" s="35" t="s">
        <v>47</v>
      </c>
      <c r="B15" s="32">
        <v>2.5</v>
      </c>
      <c r="C15" s="33">
        <v>150</v>
      </c>
      <c r="D15" s="33">
        <f t="shared" ref="D15:D18" si="0">SUM(B15*C15)</f>
        <v>375</v>
      </c>
      <c r="E15" s="20"/>
      <c r="F15" s="34" t="s">
        <v>167</v>
      </c>
      <c r="G15" s="32"/>
      <c r="H15" s="30"/>
      <c r="I15" s="31"/>
      <c r="J15"/>
    </row>
    <row r="16" spans="1:10">
      <c r="A16" s="35" t="s">
        <v>48</v>
      </c>
      <c r="B16" s="32">
        <v>4</v>
      </c>
      <c r="C16" s="33">
        <v>225</v>
      </c>
      <c r="D16" s="33">
        <f t="shared" si="0"/>
        <v>900</v>
      </c>
      <c r="E16" s="20"/>
      <c r="F16" s="34" t="s">
        <v>27</v>
      </c>
      <c r="G16" s="32"/>
      <c r="H16" s="30"/>
      <c r="I16" s="31"/>
      <c r="J16"/>
    </row>
    <row r="17" spans="1:10">
      <c r="A17" s="35" t="s">
        <v>49</v>
      </c>
      <c r="B17" s="32">
        <v>2</v>
      </c>
      <c r="C17" s="33">
        <v>240</v>
      </c>
      <c r="D17" s="33">
        <f t="shared" si="0"/>
        <v>480</v>
      </c>
      <c r="E17" s="20"/>
      <c r="F17" s="34" t="s">
        <v>50</v>
      </c>
      <c r="G17" s="32"/>
      <c r="H17" s="30"/>
      <c r="I17" s="31"/>
      <c r="J17"/>
    </row>
    <row r="18" spans="1:10" s="43" customFormat="1">
      <c r="A18" s="36" t="s">
        <v>52</v>
      </c>
      <c r="B18" s="37">
        <v>1</v>
      </c>
      <c r="C18" s="38">
        <v>500</v>
      </c>
      <c r="D18" s="33">
        <f t="shared" si="0"/>
        <v>500</v>
      </c>
      <c r="E18" s="39">
        <f>SUM(D12:D18)</f>
        <v>5155</v>
      </c>
      <c r="F18" s="40" t="s">
        <v>53</v>
      </c>
      <c r="G18" s="37"/>
      <c r="H18" s="41"/>
      <c r="I18" s="42"/>
    </row>
    <row r="19" spans="1:10" s="43" customFormat="1">
      <c r="A19" s="36"/>
      <c r="B19" s="37"/>
      <c r="C19" s="38"/>
      <c r="D19" s="33"/>
      <c r="E19" s="39"/>
      <c r="F19" s="40"/>
      <c r="G19" s="37"/>
      <c r="H19" s="41"/>
      <c r="I19" s="42"/>
    </row>
    <row r="20" spans="1:10" s="43" customFormat="1">
      <c r="A20" s="44" t="s">
        <v>54</v>
      </c>
      <c r="B20" s="37"/>
      <c r="C20" s="38"/>
      <c r="D20" s="33"/>
      <c r="E20" s="39"/>
      <c r="F20" s="40"/>
      <c r="G20" s="37"/>
      <c r="H20" s="41"/>
      <c r="I20" s="42"/>
    </row>
    <row r="21" spans="1:10" s="43" customFormat="1">
      <c r="A21" s="36" t="s">
        <v>55</v>
      </c>
      <c r="B21" s="37"/>
      <c r="C21" s="38"/>
      <c r="D21" s="33"/>
      <c r="E21" s="39"/>
      <c r="F21" s="40"/>
      <c r="G21" s="37"/>
      <c r="H21" s="41"/>
      <c r="I21" s="42"/>
    </row>
    <row r="22" spans="1:10" s="43" customFormat="1">
      <c r="A22" s="36" t="s">
        <v>56</v>
      </c>
      <c r="B22" s="37"/>
      <c r="C22" s="38"/>
      <c r="D22" s="33"/>
      <c r="E22" s="39"/>
      <c r="F22" s="40"/>
      <c r="G22" s="37"/>
      <c r="H22" s="41"/>
      <c r="I22" s="42"/>
    </row>
    <row r="23" spans="1:10" s="43" customFormat="1">
      <c r="A23" s="36" t="s">
        <v>57</v>
      </c>
      <c r="B23" s="37"/>
      <c r="C23" s="38"/>
      <c r="D23" s="33"/>
      <c r="E23" s="39"/>
      <c r="F23" s="40"/>
      <c r="G23" s="37"/>
      <c r="H23" s="41"/>
      <c r="I23" s="42"/>
    </row>
    <row r="24" spans="1:10" s="43" customFormat="1">
      <c r="A24" s="36" t="s">
        <v>58</v>
      </c>
      <c r="B24" s="37"/>
      <c r="C24" s="38"/>
      <c r="D24" s="33"/>
      <c r="E24" s="39"/>
      <c r="F24" s="40"/>
      <c r="G24" s="37"/>
      <c r="H24" s="41"/>
      <c r="I24" s="42"/>
    </row>
    <row r="25" spans="1:10" s="43" customFormat="1">
      <c r="A25" s="36" t="s">
        <v>59</v>
      </c>
      <c r="B25" s="37"/>
      <c r="C25" s="38"/>
      <c r="D25" s="33"/>
      <c r="E25" s="39"/>
      <c r="F25" s="40"/>
      <c r="G25" s="37"/>
      <c r="H25" s="41"/>
      <c r="I25" s="42"/>
    </row>
    <row r="26" spans="1:10" s="43" customFormat="1">
      <c r="A26" s="36" t="s">
        <v>44</v>
      </c>
      <c r="B26" s="37">
        <v>3</v>
      </c>
      <c r="C26" s="38">
        <v>1500</v>
      </c>
      <c r="D26" s="33">
        <f>SUM(B26*C26)</f>
        <v>4500</v>
      </c>
      <c r="E26" s="39"/>
      <c r="F26" s="34" t="s">
        <v>41</v>
      </c>
      <c r="G26" s="37"/>
      <c r="H26" s="41"/>
      <c r="I26" s="42"/>
    </row>
    <row r="27" spans="1:10">
      <c r="A27" s="35" t="s">
        <v>45</v>
      </c>
      <c r="B27" s="32">
        <v>4</v>
      </c>
      <c r="C27" s="33">
        <v>350</v>
      </c>
      <c r="D27" s="33">
        <f t="shared" ref="D27:D30" si="1">SUM(B27*C27)</f>
        <v>1400</v>
      </c>
      <c r="E27" s="21"/>
      <c r="F27" s="34" t="s">
        <v>168</v>
      </c>
      <c r="G27" s="32"/>
      <c r="H27" s="30"/>
      <c r="I27" s="31"/>
      <c r="J27"/>
    </row>
    <row r="28" spans="1:10">
      <c r="A28" s="35" t="s">
        <v>49</v>
      </c>
      <c r="B28" s="32">
        <v>2</v>
      </c>
      <c r="C28" s="33">
        <v>240</v>
      </c>
      <c r="D28" s="33">
        <f t="shared" si="1"/>
        <v>480</v>
      </c>
      <c r="E28" s="21"/>
      <c r="F28" s="34" t="s">
        <v>81</v>
      </c>
      <c r="G28" s="32"/>
      <c r="H28" s="30"/>
      <c r="I28" s="31"/>
      <c r="J28"/>
    </row>
    <row r="29" spans="1:10">
      <c r="A29" s="35" t="s">
        <v>132</v>
      </c>
      <c r="B29" s="32">
        <v>0.5</v>
      </c>
      <c r="C29" s="33">
        <f>SUM(0.5*208)</f>
        <v>104</v>
      </c>
      <c r="D29" s="33">
        <v>104</v>
      </c>
      <c r="E29" s="21"/>
      <c r="F29" s="34" t="s">
        <v>133</v>
      </c>
      <c r="G29" s="32"/>
      <c r="H29" s="30"/>
      <c r="I29" s="31"/>
      <c r="J29"/>
    </row>
    <row r="30" spans="1:10">
      <c r="A30" s="35" t="s">
        <v>131</v>
      </c>
      <c r="B30" s="32">
        <v>5</v>
      </c>
      <c r="C30" s="33">
        <v>150</v>
      </c>
      <c r="D30" s="33">
        <f t="shared" si="1"/>
        <v>750</v>
      </c>
      <c r="E30" s="21">
        <f>SUM(D26:D30)</f>
        <v>7234</v>
      </c>
      <c r="F30" s="34" t="s">
        <v>169</v>
      </c>
      <c r="G30" s="32"/>
      <c r="H30" s="30"/>
      <c r="I30" s="31"/>
      <c r="J30"/>
    </row>
    <row r="31" spans="1:10">
      <c r="A31" s="35"/>
      <c r="B31" s="32"/>
      <c r="C31" s="33"/>
      <c r="D31" s="33"/>
      <c r="E31" s="21"/>
      <c r="F31" s="34"/>
      <c r="G31" s="32"/>
      <c r="H31" s="30"/>
      <c r="I31" s="31"/>
      <c r="J31"/>
    </row>
    <row r="32" spans="1:10">
      <c r="A32" s="52" t="s">
        <v>94</v>
      </c>
      <c r="B32" s="32"/>
      <c r="C32" s="33"/>
      <c r="D32" s="33"/>
      <c r="E32" s="21"/>
      <c r="F32" s="34"/>
      <c r="G32" s="32"/>
      <c r="H32" s="30"/>
      <c r="I32" s="31"/>
      <c r="J32"/>
    </row>
    <row r="33" spans="1:10">
      <c r="A33" s="118" t="s">
        <v>86</v>
      </c>
      <c r="B33" s="32">
        <v>3</v>
      </c>
      <c r="C33" s="33">
        <v>250</v>
      </c>
      <c r="D33" s="33">
        <f t="shared" ref="D33:D36" si="2">SUM(B33*C33)</f>
        <v>750</v>
      </c>
      <c r="E33" s="21"/>
      <c r="F33" s="34" t="s">
        <v>83</v>
      </c>
      <c r="G33" s="32"/>
      <c r="H33" s="30"/>
      <c r="I33" s="31"/>
      <c r="J33"/>
    </row>
    <row r="34" spans="1:10">
      <c r="A34" s="118" t="s">
        <v>51</v>
      </c>
      <c r="B34" s="32">
        <v>5</v>
      </c>
      <c r="C34" s="33">
        <v>208</v>
      </c>
      <c r="D34" s="33">
        <f t="shared" si="2"/>
        <v>1040</v>
      </c>
      <c r="E34" s="21"/>
      <c r="F34" s="34" t="s">
        <v>84</v>
      </c>
      <c r="G34" s="32"/>
      <c r="H34" s="30"/>
      <c r="I34" s="31"/>
      <c r="J34"/>
    </row>
    <row r="35" spans="1:10" ht="26.4">
      <c r="A35" s="118" t="s">
        <v>45</v>
      </c>
      <c r="B35" s="32">
        <v>5.5</v>
      </c>
      <c r="C35" s="33">
        <v>350</v>
      </c>
      <c r="D35" s="33">
        <f t="shared" si="2"/>
        <v>1925</v>
      </c>
      <c r="E35" s="21"/>
      <c r="F35" s="34" t="s">
        <v>85</v>
      </c>
      <c r="G35" s="32"/>
      <c r="H35" s="30"/>
      <c r="I35" s="31"/>
      <c r="J35"/>
    </row>
    <row r="36" spans="1:10">
      <c r="A36" s="118" t="s">
        <v>48</v>
      </c>
      <c r="B36" s="32">
        <v>2</v>
      </c>
      <c r="C36" s="33">
        <v>240</v>
      </c>
      <c r="D36" s="33">
        <f t="shared" si="2"/>
        <v>480</v>
      </c>
      <c r="E36" s="21">
        <f>SUM(D33:D36)</f>
        <v>4195</v>
      </c>
      <c r="F36" s="34" t="s">
        <v>139</v>
      </c>
      <c r="G36" s="32"/>
      <c r="H36" s="30"/>
      <c r="I36" s="31"/>
      <c r="J36"/>
    </row>
    <row r="37" spans="1:10">
      <c r="A37" s="35"/>
      <c r="B37" s="32"/>
      <c r="C37" s="33"/>
      <c r="D37" s="33"/>
      <c r="E37" s="21"/>
      <c r="F37" s="34"/>
      <c r="G37" s="32"/>
      <c r="H37" s="30"/>
      <c r="I37" s="31"/>
      <c r="J37"/>
    </row>
    <row r="38" spans="1:10">
      <c r="A38" s="25" t="s">
        <v>95</v>
      </c>
      <c r="B38" s="26"/>
      <c r="C38" s="27"/>
      <c r="D38" s="27"/>
      <c r="E38" s="45"/>
      <c r="F38" s="29"/>
      <c r="G38" s="26"/>
      <c r="H38" s="30"/>
      <c r="I38" s="31"/>
      <c r="J38"/>
    </row>
    <row r="39" spans="1:10">
      <c r="A39" s="19" t="s">
        <v>125</v>
      </c>
      <c r="B39" s="46">
        <v>3</v>
      </c>
      <c r="C39" s="47">
        <v>0</v>
      </c>
      <c r="D39" s="33">
        <f>B39*C39</f>
        <v>0</v>
      </c>
      <c r="E39" s="20"/>
      <c r="F39" s="48" t="s">
        <v>126</v>
      </c>
      <c r="G39" s="32"/>
      <c r="H39" s="30"/>
      <c r="I39" s="31"/>
    </row>
    <row r="40" spans="1:10">
      <c r="A40" s="35"/>
      <c r="B40" s="46"/>
      <c r="C40" s="47"/>
      <c r="D40" s="33"/>
      <c r="E40" s="20"/>
      <c r="F40" s="49"/>
      <c r="G40" s="32"/>
      <c r="H40" s="30"/>
      <c r="I40" s="31"/>
    </row>
    <row r="41" spans="1:10">
      <c r="A41" s="19" t="s">
        <v>127</v>
      </c>
      <c r="B41" s="46"/>
      <c r="C41" s="47"/>
      <c r="D41" s="33"/>
      <c r="E41" s="20"/>
      <c r="F41" s="49"/>
      <c r="G41" s="32"/>
      <c r="H41" s="30"/>
      <c r="I41" s="31"/>
      <c r="J41"/>
    </row>
    <row r="42" spans="1:10">
      <c r="A42" s="50" t="s">
        <v>20</v>
      </c>
      <c r="B42" s="46">
        <v>0</v>
      </c>
      <c r="C42" s="47">
        <v>0</v>
      </c>
      <c r="D42" s="33">
        <f>SUM(B42*C42)</f>
        <v>0</v>
      </c>
      <c r="E42" s="20"/>
      <c r="F42" s="48" t="s">
        <v>21</v>
      </c>
      <c r="G42" s="32"/>
      <c r="H42" s="30"/>
      <c r="I42" s="31"/>
      <c r="J42"/>
    </row>
    <row r="43" spans="1:10">
      <c r="A43" s="50" t="s">
        <v>22</v>
      </c>
      <c r="B43" s="46">
        <v>0</v>
      </c>
      <c r="C43" s="47">
        <v>0</v>
      </c>
      <c r="D43" s="33">
        <f t="shared" ref="D43:D45" si="3">SUM(B43*C43)</f>
        <v>0</v>
      </c>
      <c r="E43" s="20"/>
      <c r="F43" s="48"/>
      <c r="G43" s="32"/>
      <c r="H43" s="30"/>
      <c r="I43" s="31"/>
      <c r="J43"/>
    </row>
    <row r="44" spans="1:10">
      <c r="A44" s="50" t="s">
        <v>23</v>
      </c>
      <c r="B44" s="46">
        <v>0</v>
      </c>
      <c r="C44" s="47">
        <v>0</v>
      </c>
      <c r="D44" s="33">
        <f t="shared" si="3"/>
        <v>0</v>
      </c>
      <c r="E44" s="20"/>
      <c r="F44" s="48"/>
      <c r="G44" s="32"/>
      <c r="H44" s="30"/>
      <c r="I44" s="31"/>
      <c r="J44"/>
    </row>
    <row r="45" spans="1:10">
      <c r="A45" s="50" t="s">
        <v>24</v>
      </c>
      <c r="B45" s="46">
        <v>0</v>
      </c>
      <c r="C45" s="47">
        <v>0</v>
      </c>
      <c r="D45" s="33">
        <f t="shared" si="3"/>
        <v>0</v>
      </c>
      <c r="E45" s="21">
        <f>SUM(D42:D45)</f>
        <v>0</v>
      </c>
      <c r="F45" s="48"/>
      <c r="G45" s="32"/>
      <c r="H45" s="30"/>
      <c r="I45" s="31"/>
      <c r="J45"/>
    </row>
    <row r="46" spans="1:10">
      <c r="A46" s="19"/>
      <c r="B46" s="46"/>
      <c r="C46" s="51"/>
      <c r="D46" s="33"/>
      <c r="E46" s="20"/>
      <c r="F46" s="48"/>
      <c r="G46" s="32"/>
      <c r="H46" s="30"/>
      <c r="I46" s="31"/>
      <c r="J46"/>
    </row>
    <row r="47" spans="1:10" s="56" customFormat="1">
      <c r="A47" s="52" t="s">
        <v>25</v>
      </c>
      <c r="B47" s="46"/>
      <c r="C47" s="47"/>
      <c r="D47" s="53"/>
      <c r="E47" s="54"/>
      <c r="F47" s="48"/>
      <c r="G47" s="46"/>
      <c r="H47" s="47"/>
      <c r="I47" s="55"/>
    </row>
    <row r="48" spans="1:10" s="56" customFormat="1">
      <c r="A48" s="57" t="s">
        <v>38</v>
      </c>
      <c r="B48" s="46">
        <v>1</v>
      </c>
      <c r="C48" s="47">
        <v>0</v>
      </c>
      <c r="D48" s="53">
        <f t="shared" ref="D48" si="4">SUM(B48*C48)</f>
        <v>0</v>
      </c>
      <c r="E48" s="54"/>
      <c r="F48" s="48" t="s">
        <v>39</v>
      </c>
      <c r="G48" s="46"/>
      <c r="H48" s="47"/>
      <c r="I48" s="55"/>
    </row>
    <row r="49" spans="1:10" s="56" customFormat="1">
      <c r="A49" s="57" t="s">
        <v>40</v>
      </c>
      <c r="B49" s="46"/>
      <c r="C49" s="47"/>
      <c r="D49" s="53"/>
      <c r="E49" s="54"/>
      <c r="F49" s="48"/>
      <c r="G49" s="46"/>
      <c r="H49" s="47"/>
      <c r="I49" s="55"/>
    </row>
    <row r="50" spans="1:10" s="56" customFormat="1">
      <c r="A50" s="58" t="s">
        <v>28</v>
      </c>
      <c r="B50" s="46"/>
      <c r="C50" s="47"/>
      <c r="D50" s="53"/>
      <c r="E50" s="54"/>
      <c r="F50" s="48"/>
      <c r="G50" s="46"/>
      <c r="H50" s="47"/>
      <c r="I50" s="55"/>
    </row>
    <row r="51" spans="1:10" s="56" customFormat="1">
      <c r="A51" s="59" t="s">
        <v>29</v>
      </c>
      <c r="B51" s="46"/>
      <c r="C51" s="47"/>
      <c r="D51" s="53"/>
      <c r="E51" s="60">
        <f>SUM(D48:D51)</f>
        <v>0</v>
      </c>
      <c r="F51" s="48"/>
      <c r="G51" s="46"/>
      <c r="H51" s="47"/>
      <c r="I51" s="55"/>
    </row>
    <row r="52" spans="1:10">
      <c r="B52" s="32"/>
      <c r="C52" s="33"/>
      <c r="D52" s="33"/>
      <c r="E52" s="20"/>
      <c r="F52" s="34"/>
      <c r="G52" s="32"/>
      <c r="H52" s="30"/>
      <c r="I52" s="31"/>
    </row>
    <row r="53" spans="1:10">
      <c r="A53" s="19" t="s">
        <v>134</v>
      </c>
      <c r="B53" s="32"/>
      <c r="C53" s="33"/>
      <c r="D53" s="33"/>
      <c r="E53" s="20"/>
      <c r="F53" s="34"/>
      <c r="G53" s="32"/>
      <c r="H53" s="30"/>
      <c r="I53" s="31"/>
      <c r="J53"/>
    </row>
    <row r="54" spans="1:10">
      <c r="A54" s="115" t="s">
        <v>144</v>
      </c>
      <c r="B54" s="32">
        <v>2</v>
      </c>
      <c r="C54" s="33">
        <v>275</v>
      </c>
      <c r="D54" s="33">
        <f>SUM(B54*C54)</f>
        <v>550</v>
      </c>
      <c r="E54" s="20"/>
      <c r="F54" s="34" t="s">
        <v>146</v>
      </c>
      <c r="G54" s="32"/>
      <c r="H54" s="30"/>
      <c r="I54" s="31"/>
      <c r="J54"/>
    </row>
    <row r="55" spans="1:10">
      <c r="A55" s="115" t="s">
        <v>145</v>
      </c>
      <c r="B55" s="32">
        <v>2</v>
      </c>
      <c r="C55" s="33">
        <v>75</v>
      </c>
      <c r="D55" s="33">
        <f>SUM(B55*C55)</f>
        <v>150</v>
      </c>
      <c r="E55" s="20"/>
      <c r="F55" s="34"/>
      <c r="G55" s="32"/>
      <c r="H55" s="30"/>
      <c r="I55" s="31"/>
      <c r="J55"/>
    </row>
    <row r="56" spans="1:10">
      <c r="A56" s="115" t="s">
        <v>147</v>
      </c>
      <c r="B56" s="32">
        <v>2</v>
      </c>
      <c r="C56" s="33">
        <v>140</v>
      </c>
      <c r="D56" s="33">
        <f>SUM(B56*C56)</f>
        <v>280</v>
      </c>
      <c r="E56" s="20"/>
      <c r="F56" s="34"/>
      <c r="G56" s="32"/>
      <c r="H56" s="30"/>
      <c r="I56" s="31"/>
      <c r="J56"/>
    </row>
    <row r="57" spans="1:10">
      <c r="A57" s="115" t="s">
        <v>148</v>
      </c>
      <c r="B57" s="32">
        <v>2</v>
      </c>
      <c r="C57" s="33">
        <v>220</v>
      </c>
      <c r="D57" s="33">
        <f>SUM(B57*C57)</f>
        <v>440</v>
      </c>
      <c r="E57" s="20"/>
      <c r="F57" s="34" t="s">
        <v>149</v>
      </c>
      <c r="G57" s="32"/>
      <c r="H57" s="30"/>
      <c r="I57" s="31"/>
      <c r="J57"/>
    </row>
    <row r="58" spans="1:10">
      <c r="A58" s="57"/>
      <c r="B58" s="32"/>
      <c r="C58" s="33"/>
      <c r="D58" s="33"/>
      <c r="E58" s="21">
        <f>SUM(D54+D55+D56+D57)</f>
        <v>1420</v>
      </c>
      <c r="F58" s="34"/>
      <c r="G58" s="32"/>
      <c r="H58" s="30"/>
      <c r="I58" s="31"/>
      <c r="J58"/>
    </row>
    <row r="59" spans="1:10">
      <c r="A59" s="35"/>
      <c r="B59" s="32"/>
      <c r="C59" s="33"/>
      <c r="D59" s="33"/>
      <c r="E59" s="20"/>
      <c r="F59" s="34"/>
      <c r="G59" s="32"/>
      <c r="H59" s="30"/>
      <c r="I59" s="31"/>
      <c r="J59"/>
    </row>
    <row r="60" spans="1:10">
      <c r="A60" s="19" t="s">
        <v>30</v>
      </c>
      <c r="B60" s="32"/>
      <c r="C60" s="33"/>
      <c r="D60" s="33"/>
      <c r="E60" s="20"/>
      <c r="F60" s="34"/>
      <c r="G60" s="32"/>
      <c r="H60" s="32"/>
      <c r="I60" s="62"/>
      <c r="J60"/>
    </row>
    <row r="61" spans="1:10">
      <c r="A61" s="115" t="s">
        <v>157</v>
      </c>
      <c r="B61" s="32">
        <v>1</v>
      </c>
      <c r="C61" s="33">
        <v>3000</v>
      </c>
      <c r="D61" s="33">
        <f>SUM(B61*C61)</f>
        <v>3000</v>
      </c>
      <c r="E61" s="20"/>
      <c r="F61" s="34"/>
      <c r="G61" s="32"/>
      <c r="H61" s="32"/>
      <c r="I61" s="62"/>
      <c r="J61"/>
    </row>
    <row r="62" spans="1:10">
      <c r="A62" s="115" t="s">
        <v>158</v>
      </c>
      <c r="B62" s="32">
        <v>1</v>
      </c>
      <c r="C62" s="33">
        <v>3000</v>
      </c>
      <c r="D62" s="33">
        <f t="shared" ref="D62:D63" si="5">SUM(B62*C62)</f>
        <v>3000</v>
      </c>
      <c r="E62" s="20"/>
      <c r="F62" s="34"/>
      <c r="G62" s="32"/>
      <c r="H62" s="32"/>
      <c r="I62" s="62"/>
      <c r="J62"/>
    </row>
    <row r="63" spans="1:10">
      <c r="A63" s="115" t="s">
        <v>159</v>
      </c>
      <c r="B63" s="32">
        <v>1</v>
      </c>
      <c r="C63" s="33">
        <v>1200</v>
      </c>
      <c r="D63" s="33">
        <f t="shared" si="5"/>
        <v>1200</v>
      </c>
      <c r="E63" s="63">
        <f>SUM(D60:D63)</f>
        <v>7200</v>
      </c>
      <c r="F63" s="116"/>
      <c r="G63" s="32"/>
      <c r="H63" s="32"/>
      <c r="I63" s="62"/>
      <c r="J63"/>
    </row>
    <row r="64" spans="1:10">
      <c r="A64" s="35"/>
      <c r="B64" s="32"/>
      <c r="C64" s="33"/>
      <c r="D64" s="33"/>
      <c r="E64" s="20"/>
      <c r="F64" s="34"/>
      <c r="G64" s="32"/>
      <c r="H64" s="30"/>
      <c r="I64" s="31"/>
      <c r="J64"/>
    </row>
    <row r="65" spans="1:10" ht="17.25" customHeight="1">
      <c r="A65" s="19" t="s">
        <v>31</v>
      </c>
      <c r="B65" s="32"/>
      <c r="C65" s="33"/>
      <c r="D65" s="33"/>
      <c r="E65" s="20"/>
      <c r="F65" s="34"/>
      <c r="G65" s="46"/>
      <c r="H65" s="30"/>
      <c r="I65" s="31"/>
    </row>
    <row r="66" spans="1:10" s="56" customFormat="1" ht="17.25" customHeight="1">
      <c r="A66" s="57" t="s">
        <v>140</v>
      </c>
      <c r="B66" s="46">
        <v>2</v>
      </c>
      <c r="C66" s="53">
        <v>95</v>
      </c>
      <c r="D66" s="53">
        <f>SUM(B66*C66)</f>
        <v>190</v>
      </c>
      <c r="E66" s="60"/>
      <c r="F66" s="48" t="s">
        <v>123</v>
      </c>
      <c r="G66" s="46"/>
      <c r="H66" s="47"/>
      <c r="I66" s="55"/>
    </row>
    <row r="67" spans="1:10" s="67" customFormat="1" ht="17.25" hidden="1" customHeight="1">
      <c r="A67" s="57" t="s">
        <v>141</v>
      </c>
      <c r="B67" s="46">
        <v>1</v>
      </c>
      <c r="C67" s="47">
        <v>11</v>
      </c>
      <c r="D67" s="53">
        <f t="shared" ref="D67:D69" si="6">SUM(B67*C67)</f>
        <v>11</v>
      </c>
      <c r="E67" s="60">
        <f>SUM(D67)</f>
        <v>11</v>
      </c>
      <c r="F67" s="48" t="s">
        <v>135</v>
      </c>
      <c r="G67" s="64"/>
      <c r="H67" s="65"/>
      <c r="I67" s="66"/>
    </row>
    <row r="68" spans="1:10" s="67" customFormat="1" ht="17.25" hidden="1" customHeight="1">
      <c r="A68" s="57" t="s">
        <v>136</v>
      </c>
      <c r="B68" s="46">
        <v>2</v>
      </c>
      <c r="C68" s="47">
        <v>0.65</v>
      </c>
      <c r="D68" s="53">
        <f t="shared" si="6"/>
        <v>1.3</v>
      </c>
      <c r="E68" s="60">
        <f>SUM(D68)</f>
        <v>1.3</v>
      </c>
      <c r="F68" s="48" t="s">
        <v>137</v>
      </c>
      <c r="G68" s="64"/>
      <c r="H68" s="65"/>
      <c r="I68" s="66"/>
    </row>
    <row r="69" spans="1:10" s="67" customFormat="1" ht="17.25" customHeight="1">
      <c r="A69" s="57" t="s">
        <v>178</v>
      </c>
      <c r="B69" s="46">
        <v>1</v>
      </c>
      <c r="C69" s="47">
        <v>15</v>
      </c>
      <c r="D69" s="53">
        <f t="shared" si="6"/>
        <v>15</v>
      </c>
      <c r="E69" s="60"/>
      <c r="F69" s="48" t="s">
        <v>179</v>
      </c>
      <c r="G69" s="64"/>
      <c r="H69" s="65"/>
      <c r="I69" s="66"/>
    </row>
    <row r="70" spans="1:10" s="56" customFormat="1" ht="17.25" customHeight="1">
      <c r="A70" s="57" t="s">
        <v>99</v>
      </c>
      <c r="B70" s="46">
        <v>0</v>
      </c>
      <c r="C70" s="47">
        <v>100</v>
      </c>
      <c r="D70" s="53">
        <f>SUM(B70:C70)</f>
        <v>100</v>
      </c>
      <c r="E70" s="60">
        <f>SUM(D66:D70)</f>
        <v>317.3</v>
      </c>
      <c r="F70" s="48" t="s">
        <v>100</v>
      </c>
      <c r="G70" s="46"/>
      <c r="H70" s="47"/>
      <c r="I70" s="55"/>
    </row>
    <row r="71" spans="1:10">
      <c r="A71" s="35"/>
      <c r="B71" s="32"/>
      <c r="C71" s="33"/>
      <c r="D71" s="33"/>
      <c r="E71" s="20"/>
      <c r="F71" s="34"/>
      <c r="G71" s="32"/>
      <c r="H71" s="30"/>
      <c r="I71" s="68"/>
      <c r="J71"/>
    </row>
    <row r="72" spans="1:10">
      <c r="A72" s="19" t="s">
        <v>101</v>
      </c>
      <c r="B72" s="32"/>
      <c r="C72" s="33"/>
      <c r="D72" s="33"/>
      <c r="E72" s="20"/>
      <c r="F72" s="34"/>
      <c r="G72" s="32"/>
      <c r="H72" s="30"/>
      <c r="I72" s="68"/>
      <c r="J72"/>
    </row>
    <row r="73" spans="1:10">
      <c r="A73" s="50" t="s">
        <v>102</v>
      </c>
      <c r="B73" s="32"/>
      <c r="C73" s="33"/>
      <c r="D73" s="33"/>
      <c r="E73" s="20"/>
      <c r="F73" s="34"/>
      <c r="G73" s="32"/>
      <c r="H73" s="30"/>
      <c r="I73" s="68"/>
      <c r="J73"/>
    </row>
    <row r="74" spans="1:10">
      <c r="A74" s="50"/>
      <c r="B74" s="32"/>
      <c r="C74" s="33"/>
      <c r="D74" s="33"/>
      <c r="E74" s="20"/>
      <c r="F74" s="34"/>
      <c r="G74" s="32"/>
      <c r="H74" s="30"/>
      <c r="I74" s="68"/>
      <c r="J74"/>
    </row>
    <row r="75" spans="1:10">
      <c r="A75" s="19" t="s">
        <v>103</v>
      </c>
      <c r="B75" s="32"/>
      <c r="C75" s="33"/>
      <c r="D75" s="33"/>
      <c r="E75" s="20"/>
      <c r="F75" s="34"/>
      <c r="G75" s="32"/>
      <c r="H75" s="30"/>
      <c r="I75" s="31"/>
      <c r="J75"/>
    </row>
    <row r="76" spans="1:10" s="130" customFormat="1">
      <c r="A76" s="131" t="s">
        <v>177</v>
      </c>
      <c r="B76" s="124">
        <v>1</v>
      </c>
      <c r="C76" s="125">
        <v>0</v>
      </c>
      <c r="D76" s="125"/>
      <c r="E76" s="132"/>
      <c r="F76" s="127"/>
      <c r="G76" s="124"/>
      <c r="H76" s="128"/>
      <c r="I76" s="133"/>
    </row>
    <row r="77" spans="1:10">
      <c r="A77" s="35" t="s">
        <v>104</v>
      </c>
      <c r="B77" s="32">
        <v>0</v>
      </c>
      <c r="C77" s="33">
        <v>0</v>
      </c>
      <c r="D77" s="33">
        <f t="shared" ref="D77" si="7">SUM(B77*C77)</f>
        <v>0</v>
      </c>
      <c r="E77" s="20"/>
      <c r="F77" s="34" t="s">
        <v>124</v>
      </c>
      <c r="G77" s="32"/>
      <c r="H77" s="30"/>
      <c r="I77" s="31"/>
      <c r="J77"/>
    </row>
    <row r="78" spans="1:10" ht="39">
      <c r="A78" s="35" t="s">
        <v>22</v>
      </c>
      <c r="B78" s="32">
        <v>16</v>
      </c>
      <c r="C78" s="33">
        <v>10</v>
      </c>
      <c r="D78" s="33">
        <f>SUM(B78*C78)</f>
        <v>160</v>
      </c>
      <c r="E78" s="20"/>
      <c r="F78" s="34" t="s">
        <v>113</v>
      </c>
      <c r="G78" s="32"/>
      <c r="H78" s="30"/>
      <c r="I78" s="31"/>
      <c r="J78"/>
    </row>
    <row r="79" spans="1:10" ht="26.4">
      <c r="A79" s="35" t="s">
        <v>105</v>
      </c>
      <c r="B79" s="32">
        <v>34</v>
      </c>
      <c r="C79" s="33">
        <v>24</v>
      </c>
      <c r="D79" s="33">
        <f>SUM(B79*C79)</f>
        <v>816</v>
      </c>
      <c r="E79" s="21">
        <f>SUM(D78:D79)</f>
        <v>976</v>
      </c>
      <c r="F79" s="34" t="s">
        <v>114</v>
      </c>
      <c r="G79" s="32"/>
      <c r="H79" s="30"/>
      <c r="I79" s="31"/>
      <c r="J79"/>
    </row>
    <row r="80" spans="1:10">
      <c r="A80" s="35"/>
      <c r="B80" s="32"/>
      <c r="C80" s="33"/>
      <c r="D80" s="33"/>
      <c r="E80" s="21"/>
      <c r="F80" s="34"/>
      <c r="G80" s="32"/>
      <c r="H80" s="30"/>
      <c r="I80" s="68"/>
      <c r="J80"/>
    </row>
    <row r="81" spans="1:10">
      <c r="A81" s="19" t="s">
        <v>62</v>
      </c>
      <c r="B81" s="32"/>
      <c r="C81" s="33"/>
      <c r="D81" s="33"/>
      <c r="E81" s="21"/>
      <c r="F81" s="34"/>
      <c r="G81" s="32"/>
      <c r="H81" s="30"/>
      <c r="I81" s="68"/>
      <c r="J81"/>
    </row>
    <row r="82" spans="1:10">
      <c r="A82" s="35" t="s">
        <v>63</v>
      </c>
      <c r="B82" s="32">
        <v>4</v>
      </c>
      <c r="C82" s="33" t="s">
        <v>65</v>
      </c>
      <c r="D82" s="114">
        <f>4*28.5</f>
        <v>114</v>
      </c>
      <c r="E82" s="21"/>
      <c r="F82" s="34" t="s">
        <v>66</v>
      </c>
      <c r="G82" s="32"/>
      <c r="H82" s="30"/>
      <c r="I82" s="68"/>
      <c r="J82"/>
    </row>
    <row r="83" spans="1:10">
      <c r="A83" s="35" t="s">
        <v>170</v>
      </c>
      <c r="B83" s="32">
        <v>1</v>
      </c>
      <c r="C83" s="33">
        <v>105</v>
      </c>
      <c r="D83" s="114">
        <v>105</v>
      </c>
      <c r="E83" s="21"/>
      <c r="F83" s="34" t="s">
        <v>150</v>
      </c>
      <c r="G83" s="32"/>
      <c r="H83" s="30"/>
      <c r="I83" s="68"/>
      <c r="J83"/>
    </row>
    <row r="84" spans="1:10">
      <c r="A84" s="35" t="s">
        <v>80</v>
      </c>
      <c r="B84" s="32">
        <v>1</v>
      </c>
      <c r="C84" s="33">
        <v>74</v>
      </c>
      <c r="D84" s="114">
        <f t="shared" ref="D84:D97" si="8">SUM(B84*C84)</f>
        <v>74</v>
      </c>
      <c r="E84" s="21"/>
      <c r="F84" s="34"/>
      <c r="G84" s="32"/>
      <c r="H84" s="30"/>
      <c r="I84" s="68"/>
      <c r="J84"/>
    </row>
    <row r="85" spans="1:10">
      <c r="A85" s="35" t="s">
        <v>87</v>
      </c>
      <c r="B85" s="32">
        <v>550</v>
      </c>
      <c r="C85" s="119">
        <v>0.5</v>
      </c>
      <c r="D85" s="114">
        <f t="shared" si="8"/>
        <v>275</v>
      </c>
      <c r="E85" s="21"/>
      <c r="F85" s="34" t="s">
        <v>88</v>
      </c>
      <c r="G85" s="32"/>
      <c r="H85" s="30"/>
      <c r="I85" s="68"/>
      <c r="J85"/>
    </row>
    <row r="86" spans="1:10">
      <c r="A86" s="35" t="s">
        <v>89</v>
      </c>
      <c r="B86" s="32">
        <v>24</v>
      </c>
      <c r="C86" s="33">
        <v>20</v>
      </c>
      <c r="D86" s="114">
        <f t="shared" si="8"/>
        <v>480</v>
      </c>
      <c r="E86" s="21"/>
      <c r="F86" s="34" t="s">
        <v>115</v>
      </c>
      <c r="G86" s="32"/>
      <c r="H86" s="30"/>
      <c r="I86" s="68"/>
      <c r="J86"/>
    </row>
    <row r="87" spans="1:10">
      <c r="A87" s="35" t="s">
        <v>3</v>
      </c>
      <c r="B87" s="32">
        <v>7</v>
      </c>
      <c r="C87" s="120">
        <v>52</v>
      </c>
      <c r="D87" s="114">
        <f t="shared" si="8"/>
        <v>364</v>
      </c>
      <c r="E87" s="21"/>
      <c r="F87" s="34" t="s">
        <v>12</v>
      </c>
      <c r="G87" s="32"/>
      <c r="H87" s="30"/>
      <c r="I87" s="68"/>
      <c r="J87"/>
    </row>
    <row r="88" spans="1:10">
      <c r="A88" s="35" t="s">
        <v>4</v>
      </c>
      <c r="B88" s="32">
        <v>5</v>
      </c>
      <c r="C88" s="120">
        <v>22</v>
      </c>
      <c r="D88" s="114">
        <f t="shared" si="8"/>
        <v>110</v>
      </c>
      <c r="E88" s="21"/>
      <c r="F88" s="34" t="s">
        <v>13</v>
      </c>
      <c r="G88" s="32"/>
      <c r="H88" s="30"/>
      <c r="I88" s="68"/>
      <c r="J88"/>
    </row>
    <row r="89" spans="1:10" s="130" customFormat="1">
      <c r="A89" s="123" t="s">
        <v>171</v>
      </c>
      <c r="B89" s="124">
        <v>1</v>
      </c>
      <c r="C89" s="125"/>
      <c r="D89" s="125"/>
      <c r="E89" s="126"/>
      <c r="F89" s="127" t="s">
        <v>172</v>
      </c>
      <c r="G89" s="124"/>
      <c r="H89" s="128"/>
      <c r="I89" s="129"/>
    </row>
    <row r="90" spans="1:10">
      <c r="A90" s="35" t="s">
        <v>5</v>
      </c>
      <c r="B90" s="32">
        <v>5</v>
      </c>
      <c r="C90" s="120">
        <v>7.2</v>
      </c>
      <c r="D90" s="114">
        <f t="shared" si="8"/>
        <v>36</v>
      </c>
      <c r="E90" s="21"/>
      <c r="F90" s="34" t="s">
        <v>11</v>
      </c>
      <c r="G90" s="32"/>
      <c r="H90" s="30"/>
      <c r="I90" s="68"/>
      <c r="J90"/>
    </row>
    <row r="91" spans="1:10" s="130" customFormat="1">
      <c r="A91" s="123" t="s">
        <v>173</v>
      </c>
      <c r="B91" s="124">
        <v>1</v>
      </c>
      <c r="C91" s="125"/>
      <c r="D91" s="125"/>
      <c r="E91" s="126"/>
      <c r="F91" s="127" t="s">
        <v>174</v>
      </c>
      <c r="G91" s="124"/>
      <c r="H91" s="128"/>
      <c r="I91" s="129"/>
    </row>
    <row r="92" spans="1:10">
      <c r="A92" s="35" t="s">
        <v>6</v>
      </c>
      <c r="B92" s="32">
        <v>5</v>
      </c>
      <c r="C92" s="120">
        <v>61.1</v>
      </c>
      <c r="D92" s="114">
        <f t="shared" si="8"/>
        <v>305.5</v>
      </c>
      <c r="E92" s="21"/>
      <c r="F92" s="34" t="s">
        <v>11</v>
      </c>
      <c r="G92" s="32"/>
      <c r="H92" s="30"/>
      <c r="I92" s="68"/>
      <c r="J92"/>
    </row>
    <row r="93" spans="1:10">
      <c r="A93" s="35" t="s">
        <v>7</v>
      </c>
      <c r="B93" s="32">
        <v>3</v>
      </c>
      <c r="C93" s="120">
        <v>61.5</v>
      </c>
      <c r="D93" s="114">
        <f t="shared" si="8"/>
        <v>184.5</v>
      </c>
      <c r="E93" s="21"/>
      <c r="F93" s="34" t="s">
        <v>15</v>
      </c>
      <c r="G93" s="32"/>
      <c r="H93" s="30"/>
      <c r="I93" s="68"/>
      <c r="J93"/>
    </row>
    <row r="94" spans="1:10">
      <c r="A94" s="35" t="s">
        <v>14</v>
      </c>
      <c r="B94" s="32">
        <v>1</v>
      </c>
      <c r="C94" s="120">
        <v>42.5</v>
      </c>
      <c r="D94" s="114">
        <f t="shared" si="8"/>
        <v>42.5</v>
      </c>
      <c r="E94" s="21"/>
      <c r="F94" s="34" t="s">
        <v>16</v>
      </c>
      <c r="G94" s="32"/>
      <c r="H94" s="30"/>
      <c r="I94" s="68"/>
      <c r="J94"/>
    </row>
    <row r="95" spans="1:10">
      <c r="A95" s="35" t="s">
        <v>8</v>
      </c>
      <c r="B95" s="32">
        <v>1</v>
      </c>
      <c r="C95" s="117">
        <v>20</v>
      </c>
      <c r="D95" s="114">
        <f t="shared" si="8"/>
        <v>20</v>
      </c>
      <c r="E95" s="21"/>
      <c r="F95" s="34" t="s">
        <v>18</v>
      </c>
      <c r="G95" s="32"/>
      <c r="H95" s="30"/>
      <c r="I95" s="68"/>
      <c r="J95"/>
    </row>
    <row r="96" spans="1:10">
      <c r="A96" s="35" t="s">
        <v>9</v>
      </c>
      <c r="B96" s="32">
        <v>1</v>
      </c>
      <c r="C96" s="117">
        <v>26.5</v>
      </c>
      <c r="D96" s="114">
        <f t="shared" si="8"/>
        <v>26.5</v>
      </c>
      <c r="E96" s="21"/>
      <c r="F96" s="34" t="s">
        <v>19</v>
      </c>
      <c r="G96" s="32"/>
      <c r="H96" s="30"/>
      <c r="I96" s="68"/>
      <c r="J96"/>
    </row>
    <row r="97" spans="1:10">
      <c r="A97" s="35" t="s">
        <v>10</v>
      </c>
      <c r="B97" s="32">
        <v>1</v>
      </c>
      <c r="C97" s="117">
        <v>20</v>
      </c>
      <c r="D97" s="114">
        <f t="shared" si="8"/>
        <v>20</v>
      </c>
      <c r="E97" s="21">
        <f>SUM(D82:D97)</f>
        <v>2157</v>
      </c>
      <c r="F97" s="34" t="s">
        <v>17</v>
      </c>
      <c r="G97" s="32"/>
      <c r="H97" s="30"/>
      <c r="I97" s="68"/>
      <c r="J97"/>
    </row>
    <row r="98" spans="1:10">
      <c r="A98" s="35"/>
      <c r="B98" s="32"/>
      <c r="C98" s="33"/>
      <c r="D98" s="114"/>
      <c r="E98" s="21"/>
      <c r="F98" s="34"/>
      <c r="G98" s="32"/>
      <c r="H98" s="30"/>
      <c r="I98" s="68"/>
      <c r="J98"/>
    </row>
    <row r="99" spans="1:10">
      <c r="A99" s="19" t="s">
        <v>33</v>
      </c>
      <c r="B99" s="32"/>
      <c r="C99" s="33"/>
      <c r="D99" s="114"/>
      <c r="E99" s="21"/>
      <c r="F99" s="34"/>
      <c r="G99" s="32"/>
      <c r="H99" s="30"/>
      <c r="I99" s="68"/>
      <c r="J99"/>
    </row>
    <row r="100" spans="1:10">
      <c r="A100" s="35" t="s">
        <v>151</v>
      </c>
      <c r="B100" s="32">
        <v>4</v>
      </c>
      <c r="C100" s="33">
        <v>52</v>
      </c>
      <c r="D100" s="114">
        <f>SUM(B100*C100)</f>
        <v>208</v>
      </c>
      <c r="E100" s="21"/>
      <c r="F100" s="34" t="s">
        <v>116</v>
      </c>
      <c r="G100" s="32"/>
      <c r="H100" s="30"/>
      <c r="I100" s="68"/>
      <c r="J100"/>
    </row>
    <row r="101" spans="1:10">
      <c r="A101" s="35" t="s">
        <v>153</v>
      </c>
      <c r="B101" s="32">
        <v>1</v>
      </c>
      <c r="C101" s="33">
        <v>71</v>
      </c>
      <c r="D101" s="114">
        <f>SUM(B101*C101)</f>
        <v>71</v>
      </c>
      <c r="E101" s="21"/>
      <c r="F101" s="34" t="s">
        <v>154</v>
      </c>
      <c r="G101" s="32"/>
      <c r="H101" s="30"/>
      <c r="I101" s="68"/>
      <c r="J101"/>
    </row>
    <row r="102" spans="1:10">
      <c r="A102" s="35" t="s">
        <v>138</v>
      </c>
      <c r="B102" s="32">
        <v>4</v>
      </c>
      <c r="C102" s="33">
        <v>52</v>
      </c>
      <c r="D102" s="114">
        <f>SUM(B102*C102)</f>
        <v>208</v>
      </c>
      <c r="E102" s="21"/>
      <c r="F102" s="34" t="s">
        <v>128</v>
      </c>
      <c r="G102" s="32"/>
      <c r="H102" s="30"/>
      <c r="I102" s="68"/>
      <c r="J102"/>
    </row>
    <row r="103" spans="1:10">
      <c r="A103" s="35" t="s">
        <v>155</v>
      </c>
      <c r="B103" s="32">
        <v>1</v>
      </c>
      <c r="C103" s="33">
        <v>71</v>
      </c>
      <c r="D103" s="114">
        <v>90</v>
      </c>
      <c r="E103" s="21"/>
      <c r="F103" s="34" t="s">
        <v>156</v>
      </c>
      <c r="G103" s="32"/>
      <c r="H103" s="30"/>
      <c r="I103" s="68"/>
      <c r="J103"/>
    </row>
    <row r="104" spans="1:10">
      <c r="A104" s="35" t="s">
        <v>74</v>
      </c>
      <c r="B104" s="32">
        <v>4</v>
      </c>
      <c r="C104" s="33">
        <v>52</v>
      </c>
      <c r="D104" s="114">
        <f>SUM(B104*C104)</f>
        <v>208</v>
      </c>
      <c r="E104" s="21"/>
      <c r="F104" s="34"/>
      <c r="G104" s="32"/>
      <c r="H104" s="30"/>
      <c r="I104" s="68"/>
      <c r="J104"/>
    </row>
    <row r="105" spans="1:10">
      <c r="A105" s="35" t="s">
        <v>75</v>
      </c>
      <c r="B105" s="32">
        <v>1</v>
      </c>
      <c r="C105" s="33">
        <v>71</v>
      </c>
      <c r="D105" s="114">
        <f t="shared" ref="D105:D110" si="9">SUM(B105*C105)</f>
        <v>71</v>
      </c>
      <c r="E105" s="21"/>
      <c r="F105" s="121" t="s">
        <v>175</v>
      </c>
      <c r="G105" s="32"/>
      <c r="H105" s="30"/>
      <c r="I105" s="68"/>
      <c r="J105"/>
    </row>
    <row r="106" spans="1:10">
      <c r="A106" s="122" t="s">
        <v>174</v>
      </c>
      <c r="B106" s="32">
        <v>2</v>
      </c>
      <c r="C106" s="33">
        <v>74.989999999999995</v>
      </c>
      <c r="D106" s="114">
        <f t="shared" si="9"/>
        <v>149.97999999999999</v>
      </c>
      <c r="E106" s="21"/>
      <c r="F106" s="121" t="s">
        <v>176</v>
      </c>
      <c r="G106" s="32"/>
      <c r="H106" s="30"/>
      <c r="I106" s="68"/>
      <c r="J106"/>
    </row>
    <row r="107" spans="1:10">
      <c r="A107" s="35" t="s">
        <v>76</v>
      </c>
      <c r="B107" s="32">
        <v>4</v>
      </c>
      <c r="C107" s="33">
        <v>52</v>
      </c>
      <c r="D107" s="114">
        <f t="shared" si="9"/>
        <v>208</v>
      </c>
      <c r="E107" s="21"/>
      <c r="F107" s="34"/>
      <c r="G107" s="32"/>
      <c r="H107" s="30"/>
      <c r="I107" s="68"/>
      <c r="J107"/>
    </row>
    <row r="108" spans="1:10">
      <c r="A108" s="35" t="s">
        <v>77</v>
      </c>
      <c r="B108" s="32">
        <v>1</v>
      </c>
      <c r="C108" s="33">
        <v>71</v>
      </c>
      <c r="D108" s="114">
        <f t="shared" si="9"/>
        <v>71</v>
      </c>
      <c r="E108" s="21"/>
      <c r="F108" s="34" t="s">
        <v>0</v>
      </c>
      <c r="G108" s="32"/>
      <c r="H108" s="30"/>
      <c r="I108" s="68"/>
      <c r="J108"/>
    </row>
    <row r="109" spans="1:10">
      <c r="A109" s="35" t="s">
        <v>78</v>
      </c>
      <c r="B109" s="32">
        <v>1</v>
      </c>
      <c r="C109" s="33">
        <v>71</v>
      </c>
      <c r="D109" s="114">
        <f t="shared" si="9"/>
        <v>71</v>
      </c>
      <c r="E109" s="21"/>
      <c r="F109" s="34" t="s">
        <v>1</v>
      </c>
      <c r="G109" s="32"/>
      <c r="H109" s="30"/>
      <c r="I109" s="68"/>
      <c r="J109"/>
    </row>
    <row r="110" spans="1:10">
      <c r="A110" s="35" t="s">
        <v>79</v>
      </c>
      <c r="B110" s="32">
        <v>1</v>
      </c>
      <c r="C110" s="33">
        <v>71</v>
      </c>
      <c r="D110" s="114">
        <f t="shared" si="9"/>
        <v>71</v>
      </c>
      <c r="E110" s="21">
        <f>SUM(D100:D110)</f>
        <v>1426.98</v>
      </c>
      <c r="F110" s="34" t="s">
        <v>2</v>
      </c>
      <c r="G110" s="32"/>
      <c r="H110" s="30"/>
      <c r="I110" s="68"/>
      <c r="J110"/>
    </row>
    <row r="111" spans="1:10">
      <c r="A111" s="35"/>
      <c r="B111" s="32"/>
      <c r="C111" s="33"/>
      <c r="D111" s="33"/>
      <c r="E111" s="20"/>
      <c r="F111" s="34"/>
      <c r="G111" s="32"/>
      <c r="H111" s="30"/>
      <c r="I111" s="68"/>
      <c r="J111"/>
    </row>
    <row r="112" spans="1:10">
      <c r="A112" s="69" t="s">
        <v>106</v>
      </c>
      <c r="B112" s="70"/>
      <c r="C112" s="33"/>
      <c r="D112" s="33"/>
      <c r="E112" s="20"/>
      <c r="F112" s="34"/>
      <c r="G112" s="32"/>
      <c r="H112" s="30"/>
      <c r="I112" s="68"/>
      <c r="J112"/>
    </row>
    <row r="113" spans="1:10">
      <c r="A113" s="35" t="s">
        <v>107</v>
      </c>
      <c r="B113" s="32">
        <v>5.5</v>
      </c>
      <c r="C113" s="33">
        <v>250</v>
      </c>
      <c r="D113" s="33">
        <f t="shared" ref="D113:D121" si="10">SUM(B113*C113)</f>
        <v>1375</v>
      </c>
      <c r="E113" s="20"/>
      <c r="F113" s="34" t="s">
        <v>32</v>
      </c>
      <c r="G113" s="32"/>
      <c r="H113" s="30"/>
      <c r="I113" s="68"/>
      <c r="J113"/>
    </row>
    <row r="114" spans="1:10">
      <c r="A114" s="35" t="s">
        <v>108</v>
      </c>
      <c r="B114" s="32">
        <v>16.5</v>
      </c>
      <c r="C114" s="33">
        <v>150</v>
      </c>
      <c r="D114" s="33">
        <f t="shared" si="10"/>
        <v>2475</v>
      </c>
      <c r="E114" s="20"/>
      <c r="F114" s="34" t="s">
        <v>64</v>
      </c>
      <c r="G114" s="32"/>
      <c r="H114" s="30"/>
      <c r="I114" s="68"/>
      <c r="J114"/>
    </row>
    <row r="115" spans="1:10">
      <c r="A115" s="19" t="s">
        <v>109</v>
      </c>
      <c r="B115" s="32"/>
      <c r="C115" s="33"/>
      <c r="D115" s="33"/>
      <c r="E115" s="20"/>
      <c r="F115" s="34"/>
      <c r="G115" s="32"/>
      <c r="H115" s="30"/>
      <c r="I115" s="68"/>
      <c r="J115"/>
    </row>
    <row r="116" spans="1:10">
      <c r="A116" s="50" t="s">
        <v>44</v>
      </c>
      <c r="B116" s="32">
        <v>5</v>
      </c>
      <c r="C116" s="33">
        <v>1500</v>
      </c>
      <c r="D116" s="33">
        <f t="shared" si="10"/>
        <v>7500</v>
      </c>
      <c r="E116" s="20"/>
      <c r="F116" s="34"/>
      <c r="G116" s="32"/>
      <c r="H116" s="30"/>
      <c r="I116" s="68"/>
      <c r="J116"/>
    </row>
    <row r="117" spans="1:10">
      <c r="A117" s="50" t="s">
        <v>110</v>
      </c>
      <c r="B117" s="32">
        <v>2</v>
      </c>
      <c r="C117" s="33">
        <v>350</v>
      </c>
      <c r="D117" s="33">
        <f t="shared" si="10"/>
        <v>700</v>
      </c>
      <c r="E117" s="20"/>
      <c r="F117" s="34"/>
      <c r="G117" s="32"/>
      <c r="H117" s="30"/>
      <c r="I117" s="68"/>
      <c r="J117"/>
    </row>
    <row r="118" spans="1:10">
      <c r="A118" s="35" t="s">
        <v>107</v>
      </c>
      <c r="B118" s="32">
        <v>2</v>
      </c>
      <c r="C118" s="33">
        <v>250</v>
      </c>
      <c r="D118" s="33">
        <f t="shared" si="10"/>
        <v>500</v>
      </c>
      <c r="E118" s="20"/>
      <c r="F118" s="34"/>
      <c r="G118" s="32"/>
      <c r="H118" s="30"/>
      <c r="I118" s="68"/>
      <c r="J118"/>
    </row>
    <row r="119" spans="1:10">
      <c r="A119" s="35" t="s">
        <v>98</v>
      </c>
      <c r="B119" s="32">
        <v>5</v>
      </c>
      <c r="C119" s="33">
        <v>36.4</v>
      </c>
      <c r="D119" s="33">
        <f t="shared" si="10"/>
        <v>182</v>
      </c>
      <c r="E119" s="20"/>
      <c r="F119" s="34" t="s">
        <v>60</v>
      </c>
      <c r="G119" s="32"/>
      <c r="H119" s="30"/>
      <c r="I119" s="68"/>
      <c r="J119"/>
    </row>
    <row r="120" spans="1:10">
      <c r="A120" s="35" t="s">
        <v>152</v>
      </c>
      <c r="B120" s="32">
        <v>2</v>
      </c>
      <c r="C120" s="33">
        <v>70</v>
      </c>
      <c r="D120" s="33">
        <f t="shared" si="10"/>
        <v>140</v>
      </c>
      <c r="E120" s="20"/>
      <c r="F120" s="34"/>
      <c r="G120" s="32"/>
      <c r="H120" s="30"/>
      <c r="I120" s="68"/>
      <c r="J120"/>
    </row>
    <row r="121" spans="1:10">
      <c r="A121" s="50" t="s">
        <v>108</v>
      </c>
      <c r="B121" s="32">
        <v>5</v>
      </c>
      <c r="C121" s="33">
        <v>150</v>
      </c>
      <c r="D121" s="33">
        <f t="shared" si="10"/>
        <v>750</v>
      </c>
      <c r="E121" s="21">
        <f>SUM(D113:D121)</f>
        <v>13622</v>
      </c>
      <c r="F121" s="34"/>
      <c r="G121" s="32"/>
      <c r="H121" s="30"/>
      <c r="I121" s="68"/>
      <c r="J121"/>
    </row>
    <row r="122" spans="1:10">
      <c r="A122" s="19"/>
      <c r="B122" s="32"/>
      <c r="C122" s="33"/>
      <c r="D122" s="33"/>
      <c r="E122" s="20"/>
      <c r="F122" s="34"/>
      <c r="G122" s="32"/>
      <c r="H122" s="30"/>
      <c r="I122" s="68"/>
      <c r="J122"/>
    </row>
    <row r="123" spans="1:10">
      <c r="A123" s="25" t="s">
        <v>111</v>
      </c>
      <c r="B123" s="26"/>
      <c r="C123" s="27"/>
      <c r="D123" s="27"/>
      <c r="E123" s="28"/>
      <c r="F123" s="29"/>
      <c r="G123" s="26"/>
      <c r="H123" s="30"/>
      <c r="I123" s="68"/>
      <c r="J123"/>
    </row>
    <row r="124" spans="1:10">
      <c r="A124" s="115"/>
      <c r="B124" s="32"/>
      <c r="C124" s="33"/>
      <c r="D124" s="33"/>
      <c r="E124" s="20"/>
      <c r="F124" s="34"/>
      <c r="G124" s="32"/>
      <c r="H124" s="32"/>
      <c r="I124" s="71"/>
      <c r="J124"/>
    </row>
    <row r="125" spans="1:10">
      <c r="A125" s="32" t="s">
        <v>97</v>
      </c>
      <c r="B125" s="32"/>
      <c r="C125" s="33"/>
      <c r="D125" s="33"/>
      <c r="E125" s="20"/>
      <c r="F125" s="32" t="s">
        <v>130</v>
      </c>
      <c r="G125" s="32"/>
      <c r="H125" s="32"/>
      <c r="I125" s="71"/>
      <c r="J125"/>
    </row>
    <row r="126" spans="1:10" ht="19.5" customHeight="1">
      <c r="A126" s="72" t="s">
        <v>108</v>
      </c>
      <c r="B126" s="32">
        <v>1</v>
      </c>
      <c r="C126" s="32">
        <v>150</v>
      </c>
      <c r="D126" s="33">
        <f t="shared" ref="D126:D128" si="11">SUM(B126*C126)</f>
        <v>150</v>
      </c>
      <c r="E126" s="46"/>
      <c r="F126" s="32" t="s">
        <v>82</v>
      </c>
      <c r="G126" s="32"/>
      <c r="H126" s="32"/>
      <c r="I126" s="71"/>
      <c r="J126"/>
    </row>
    <row r="127" spans="1:10" ht="19.5" customHeight="1">
      <c r="A127" s="72" t="s">
        <v>110</v>
      </c>
      <c r="B127" s="32">
        <v>0.5</v>
      </c>
      <c r="C127" s="32">
        <v>350</v>
      </c>
      <c r="D127" s="33">
        <f t="shared" si="11"/>
        <v>175</v>
      </c>
      <c r="E127" s="46"/>
      <c r="F127" s="32" t="s">
        <v>129</v>
      </c>
      <c r="G127" s="32"/>
      <c r="H127" s="32"/>
      <c r="I127" s="71"/>
      <c r="J127"/>
    </row>
    <row r="128" spans="1:10">
      <c r="A128" s="73" t="s">
        <v>47</v>
      </c>
      <c r="B128" s="32">
        <v>1</v>
      </c>
      <c r="C128" s="32">
        <v>150</v>
      </c>
      <c r="D128" s="33">
        <f t="shared" si="11"/>
        <v>150</v>
      </c>
      <c r="E128" s="21">
        <f>SUM(D125:D128)</f>
        <v>475</v>
      </c>
      <c r="F128" s="32" t="s">
        <v>90</v>
      </c>
      <c r="G128" s="32"/>
      <c r="H128" s="32"/>
      <c r="I128" s="71"/>
      <c r="J128"/>
    </row>
    <row r="129" spans="1:10">
      <c r="A129" s="73"/>
      <c r="B129" s="32"/>
      <c r="C129" s="32"/>
      <c r="D129" s="33"/>
      <c r="E129" s="21"/>
      <c r="F129" s="32"/>
      <c r="G129" s="32"/>
      <c r="H129" s="32"/>
      <c r="I129" s="71"/>
      <c r="J129"/>
    </row>
    <row r="130" spans="1:10">
      <c r="A130" s="35"/>
      <c r="B130" s="32"/>
      <c r="C130" s="33"/>
      <c r="D130" s="33"/>
      <c r="E130" s="20"/>
      <c r="F130" s="34"/>
      <c r="G130" s="32"/>
      <c r="H130" s="32"/>
      <c r="I130" s="71"/>
      <c r="J130"/>
    </row>
    <row r="131" spans="1:10">
      <c r="A131"/>
      <c r="B131" s="32"/>
      <c r="C131"/>
      <c r="D131" s="33"/>
      <c r="E131" s="20"/>
      <c r="F131" s="34"/>
      <c r="G131" s="32"/>
      <c r="H131" s="30"/>
      <c r="I131" s="31"/>
      <c r="J131"/>
    </row>
    <row r="132" spans="1:10">
      <c r="A132" s="74" t="s">
        <v>67</v>
      </c>
      <c r="B132" s="26"/>
      <c r="C132" s="27"/>
      <c r="D132" s="45">
        <f>SUM(D10:D131)</f>
        <v>44178.28</v>
      </c>
      <c r="E132" s="45">
        <f>SUM(E10:E131)</f>
        <v>44190.58</v>
      </c>
      <c r="F132" s="34"/>
      <c r="G132" s="32"/>
      <c r="H132" s="30"/>
      <c r="I132" s="31"/>
      <c r="J132"/>
    </row>
    <row r="133" spans="1:10">
      <c r="A133" s="19" t="s">
        <v>68</v>
      </c>
      <c r="B133" s="32">
        <v>5</v>
      </c>
      <c r="C133" s="33">
        <f>SUM(D132*0.01)</f>
        <v>441.78280000000001</v>
      </c>
      <c r="D133" s="33">
        <f>SUM(B133*C133)</f>
        <v>2208.9140000000002</v>
      </c>
      <c r="E133" s="21">
        <f>D133</f>
        <v>2208.9140000000002</v>
      </c>
      <c r="F133" s="34"/>
      <c r="G133" s="32"/>
      <c r="H133" s="30"/>
      <c r="I133" s="31"/>
      <c r="J133"/>
    </row>
    <row r="134" spans="1:10" s="18" customFormat="1" ht="15" thickBot="1">
      <c r="A134" s="75" t="s">
        <v>67</v>
      </c>
      <c r="B134" s="76"/>
      <c r="C134" s="77"/>
      <c r="D134" s="77">
        <f>SUM(D132:D133)</f>
        <v>46387.193999999996</v>
      </c>
      <c r="E134" s="77">
        <f>SUM(E132:E133)</f>
        <v>46399.493999999999</v>
      </c>
      <c r="F134" s="78" t="s">
        <v>69</v>
      </c>
      <c r="G134" s="79"/>
      <c r="H134" s="80"/>
      <c r="I134" s="81"/>
    </row>
    <row r="135" spans="1:10" ht="12.6">
      <c r="B135"/>
      <c r="C135" s="4"/>
      <c r="D135" s="4">
        <f>SUM(D134*1.175)</f>
        <v>54504.952949999999</v>
      </c>
      <c r="E135" s="4">
        <f>SUM(E134*1.175)</f>
        <v>54519.405449999998</v>
      </c>
      <c r="F135" s="5" t="s">
        <v>70</v>
      </c>
      <c r="G135"/>
      <c r="H135" s="6"/>
    </row>
    <row r="136" spans="1:10" ht="15" thickBot="1">
      <c r="A136" s="1"/>
      <c r="B136" s="3"/>
      <c r="F136"/>
    </row>
    <row r="137" spans="1:10" ht="15" thickBot="1">
      <c r="A137" s="82" t="s">
        <v>142</v>
      </c>
      <c r="B137" s="82">
        <v>75000</v>
      </c>
      <c r="F137"/>
    </row>
    <row r="138" spans="1:10" ht="15" thickBot="1">
      <c r="A138" s="82" t="s">
        <v>143</v>
      </c>
      <c r="B138" s="83">
        <f>D134</f>
        <v>46387.193999999996</v>
      </c>
      <c r="D138" s="84">
        <f>E132</f>
        <v>44190.58</v>
      </c>
      <c r="E138" s="85" t="s">
        <v>91</v>
      </c>
    </row>
    <row r="139" spans="1:10" s="90" customFormat="1" ht="43.8" thickBot="1">
      <c r="A139" s="86" t="s">
        <v>92</v>
      </c>
      <c r="B139" s="87">
        <f>SUM(B137-E134)</f>
        <v>28600.506000000001</v>
      </c>
      <c r="C139" s="88" t="s">
        <v>93</v>
      </c>
      <c r="D139" s="89">
        <f>SUM(B137-D138)</f>
        <v>30809.42</v>
      </c>
      <c r="F139" s="91"/>
      <c r="G139" s="92"/>
      <c r="H139" s="88"/>
      <c r="J139" s="93"/>
    </row>
    <row r="140" spans="1:10" s="90" customFormat="1" ht="16.2" thickBot="1">
      <c r="A140" s="94" t="s">
        <v>119</v>
      </c>
      <c r="B140" s="95">
        <f>SUM(B139/B137)</f>
        <v>0.38134008000000003</v>
      </c>
      <c r="C140" s="88"/>
      <c r="D140" s="96">
        <f>SUM(D139/B137)</f>
        <v>0.41079226666666663</v>
      </c>
      <c r="E140" s="97"/>
      <c r="F140" s="91"/>
      <c r="G140" s="92"/>
      <c r="H140" s="88"/>
      <c r="J140" s="93"/>
    </row>
    <row r="141" spans="1:10" s="90" customFormat="1" ht="15.6">
      <c r="A141" s="98"/>
      <c r="B141" s="99"/>
      <c r="C141" s="88"/>
      <c r="E141" s="100"/>
      <c r="F141" s="91"/>
      <c r="G141" s="92"/>
      <c r="H141" s="88"/>
      <c r="J141" s="93"/>
    </row>
    <row r="142" spans="1:10" s="90" customFormat="1" ht="16.2" thickBot="1">
      <c r="A142" s="98"/>
      <c r="B142" s="99"/>
      <c r="C142" s="88"/>
      <c r="D142" s="101"/>
      <c r="E142" s="97"/>
      <c r="F142" s="91"/>
      <c r="G142" s="92"/>
      <c r="H142" s="88"/>
      <c r="J142" s="93"/>
    </row>
    <row r="143" spans="1:10">
      <c r="A143" s="102" t="s">
        <v>120</v>
      </c>
      <c r="B143" s="103"/>
      <c r="C143" s="104"/>
      <c r="D143" s="104"/>
      <c r="E143" s="105"/>
      <c r="F143" s="106"/>
      <c r="G143" s="32"/>
      <c r="H143" s="30"/>
      <c r="I143" s="31"/>
      <c r="J143"/>
    </row>
    <row r="144" spans="1:10" ht="16.5" customHeight="1">
      <c r="A144" s="122" t="s">
        <v>44</v>
      </c>
      <c r="B144" s="124">
        <f>SUMIF($A$11:$A$140,A144,$B$11:$B$140)</f>
        <v>13</v>
      </c>
      <c r="C144" s="33">
        <v>1500</v>
      </c>
      <c r="D144" s="33">
        <f>(B144*C144)</f>
        <v>19500</v>
      </c>
      <c r="E144" s="107"/>
      <c r="F144" s="108" t="s">
        <v>122</v>
      </c>
      <c r="G144" s="140">
        <f>SUMIF($A$11:$A$37,A144,$B$11:$B$37)+SUMIF($A$113:$A$121,A144,$B$113:$B$121)+SUMIF($A$124:$A$128,A144,$B$124:$B$128)</f>
        <v>9</v>
      </c>
      <c r="H144" s="30"/>
      <c r="I144" s="31"/>
      <c r="J144"/>
    </row>
    <row r="145" spans="1:10">
      <c r="A145" s="35" t="s">
        <v>107</v>
      </c>
      <c r="B145" s="124">
        <f t="shared" ref="B145:B150" si="12">SUMIF($A$11:$A$140,A145,$B$11:$B$140)</f>
        <v>7.5</v>
      </c>
      <c r="C145" s="33">
        <v>200</v>
      </c>
      <c r="D145" s="33">
        <f t="shared" ref="D145:D150" si="13">(B145*C145)</f>
        <v>1500</v>
      </c>
      <c r="E145" s="107"/>
      <c r="F145" s="108"/>
      <c r="G145" s="140">
        <f t="shared" ref="G145:G150" si="14">SUMIF($A$11:$A$37,A145,$B$11:$B$37)+SUMIF($A$113:$A$121,A145,$B$113:$B$121)+SUMIF($A$124:$A$128,A145,$B$124:$B$128)</f>
        <v>7.5</v>
      </c>
      <c r="H145" s="30"/>
      <c r="I145" s="31"/>
      <c r="J145"/>
    </row>
    <row r="146" spans="1:10">
      <c r="A146" s="35" t="s">
        <v>110</v>
      </c>
      <c r="B146" s="124">
        <f t="shared" si="12"/>
        <v>2.5</v>
      </c>
      <c r="C146" s="33">
        <v>333</v>
      </c>
      <c r="D146" s="33">
        <f t="shared" si="13"/>
        <v>832.5</v>
      </c>
      <c r="E146" s="107"/>
      <c r="F146" s="108"/>
      <c r="G146" s="140">
        <f t="shared" si="14"/>
        <v>2.5</v>
      </c>
      <c r="H146" s="30"/>
      <c r="I146" s="31"/>
      <c r="J146"/>
    </row>
    <row r="147" spans="1:10">
      <c r="A147" s="35" t="s">
        <v>47</v>
      </c>
      <c r="B147" s="124">
        <f t="shared" si="12"/>
        <v>6.5</v>
      </c>
      <c r="C147" s="33">
        <v>200</v>
      </c>
      <c r="D147" s="33">
        <f t="shared" si="13"/>
        <v>1300</v>
      </c>
      <c r="E147" s="107"/>
      <c r="F147" s="108"/>
      <c r="G147" s="140">
        <f t="shared" si="14"/>
        <v>6.5</v>
      </c>
      <c r="H147" s="30"/>
      <c r="I147" s="31"/>
      <c r="J147"/>
    </row>
    <row r="148" spans="1:10">
      <c r="A148" s="35" t="s">
        <v>108</v>
      </c>
      <c r="B148" s="124">
        <f t="shared" si="12"/>
        <v>22.5</v>
      </c>
      <c r="C148" s="33">
        <v>150</v>
      </c>
      <c r="D148" s="33">
        <f t="shared" si="13"/>
        <v>3375</v>
      </c>
      <c r="E148" s="107"/>
      <c r="F148" s="108"/>
      <c r="G148" s="140">
        <f t="shared" si="14"/>
        <v>22.5</v>
      </c>
      <c r="H148" s="30"/>
      <c r="I148" s="31"/>
      <c r="J148"/>
    </row>
    <row r="149" spans="1:10">
      <c r="A149" s="50" t="s">
        <v>51</v>
      </c>
      <c r="B149" s="124">
        <f t="shared" si="12"/>
        <v>5.5</v>
      </c>
      <c r="C149" s="33">
        <v>208</v>
      </c>
      <c r="D149" s="33">
        <f t="shared" si="13"/>
        <v>1144</v>
      </c>
      <c r="E149" s="107"/>
      <c r="F149" s="108"/>
      <c r="G149" s="140">
        <f t="shared" si="14"/>
        <v>5.5</v>
      </c>
      <c r="H149" s="30"/>
      <c r="I149" s="31"/>
      <c r="J149"/>
    </row>
    <row r="150" spans="1:10">
      <c r="A150" s="35" t="s">
        <v>48</v>
      </c>
      <c r="B150" s="124">
        <f t="shared" si="12"/>
        <v>6</v>
      </c>
      <c r="C150" s="33">
        <v>225</v>
      </c>
      <c r="D150" s="33">
        <f t="shared" si="13"/>
        <v>1350</v>
      </c>
      <c r="E150" s="107"/>
      <c r="F150" s="108"/>
      <c r="G150" s="140">
        <f t="shared" si="14"/>
        <v>6</v>
      </c>
      <c r="H150" s="30"/>
      <c r="I150" s="31"/>
      <c r="J150"/>
    </row>
    <row r="151" spans="1:10" s="90" customFormat="1" ht="15" thickBot="1">
      <c r="A151" s="109"/>
      <c r="B151" s="134"/>
      <c r="C151" s="110"/>
      <c r="D151" s="111">
        <f>SUM(B151*C151)</f>
        <v>0</v>
      </c>
      <c r="E151" s="112">
        <f>SUM(D144:D151)</f>
        <v>29001.5</v>
      </c>
      <c r="F151" s="85"/>
      <c r="G151" s="92"/>
      <c r="H151" s="88"/>
      <c r="J151" s="93"/>
    </row>
    <row r="152" spans="1:10" s="90" customFormat="1">
      <c r="A152" s="98"/>
      <c r="B152" s="99"/>
      <c r="C152" s="88"/>
      <c r="E152" s="85"/>
      <c r="F152" s="85"/>
      <c r="G152" s="92"/>
      <c r="H152" s="88"/>
      <c r="J152" s="93"/>
    </row>
    <row r="153" spans="1:10" s="90" customFormat="1">
      <c r="A153" s="98"/>
      <c r="B153" s="99"/>
      <c r="C153" s="88"/>
      <c r="E153" s="85"/>
      <c r="F153" s="85"/>
      <c r="G153" s="92"/>
      <c r="H153" s="88"/>
      <c r="J153" s="93"/>
    </row>
    <row r="154" spans="1:10" s="90" customFormat="1" ht="43.2" customHeight="1">
      <c r="A154" s="138" t="s">
        <v>187</v>
      </c>
      <c r="B154" s="99"/>
      <c r="C154" s="139" t="s">
        <v>183</v>
      </c>
      <c r="D154" s="139"/>
      <c r="E154" s="139"/>
      <c r="F154" s="141" t="s">
        <v>184</v>
      </c>
      <c r="G154" s="92"/>
      <c r="H154" s="88"/>
      <c r="J154" s="93"/>
    </row>
    <row r="155" spans="1:10" s="90" customFormat="1" ht="42" customHeight="1">
      <c r="A155" s="135" t="s">
        <v>180</v>
      </c>
      <c r="B155" s="99"/>
      <c r="C155" s="139"/>
      <c r="D155" s="139"/>
      <c r="E155" s="139"/>
      <c r="F155" s="142" t="s">
        <v>185</v>
      </c>
      <c r="G155" s="92"/>
      <c r="H155" s="88"/>
      <c r="J155" s="93"/>
    </row>
    <row r="156" spans="1:10" ht="26.4">
      <c r="A156" s="136" t="s">
        <v>181</v>
      </c>
      <c r="C156" s="139"/>
      <c r="D156" s="139"/>
      <c r="E156" s="139"/>
      <c r="F156" s="143" t="s">
        <v>186</v>
      </c>
    </row>
    <row r="157" spans="1:10" ht="28.8" customHeight="1">
      <c r="A157" s="137" t="s">
        <v>182</v>
      </c>
      <c r="C157" s="139"/>
      <c r="D157" s="139"/>
      <c r="E157" s="139"/>
    </row>
  </sheetData>
  <mergeCells count="1">
    <mergeCell ref="C154:E157"/>
  </mergeCells>
  <pageMargins left="0.75" right="0.75" top="1" bottom="1" header="0.5" footer="0.5"/>
  <pageSetup paperSize="9"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published="0" enableFormatConditionsCalculation="0"/>
  <dimension ref="A1:J155"/>
  <sheetViews>
    <sheetView topLeftCell="A141" workbookViewId="0">
      <selection activeCell="B150" sqref="B150"/>
    </sheetView>
  </sheetViews>
  <sheetFormatPr defaultColWidth="7.90625" defaultRowHeight="14.4"/>
  <cols>
    <col min="1" max="1" width="32" style="61" customWidth="1"/>
    <col min="2" max="2" width="8.90625" style="113" customWidth="1"/>
    <col min="3" max="3" width="14.26953125" style="3" customWidth="1"/>
    <col min="4" max="4" width="8" customWidth="1"/>
    <col min="5" max="5" width="8" style="4" customWidth="1"/>
    <col min="6" max="6" width="74" style="4" customWidth="1"/>
    <col min="7" max="7" width="40.6328125" style="5" customWidth="1"/>
    <col min="8" max="8" width="9" style="3" customWidth="1"/>
    <col min="9" max="9" width="22" customWidth="1"/>
    <col min="10" max="10" width="8.7265625" style="6" customWidth="1"/>
  </cols>
  <sheetData>
    <row r="1" spans="1:10">
      <c r="A1" s="1" t="s">
        <v>112</v>
      </c>
      <c r="B1" s="2" t="s">
        <v>117</v>
      </c>
    </row>
    <row r="2" spans="1:10">
      <c r="A2" s="1" t="s">
        <v>118</v>
      </c>
      <c r="B2" t="s">
        <v>34</v>
      </c>
    </row>
    <row r="3" spans="1:10">
      <c r="A3" s="1" t="s">
        <v>35</v>
      </c>
      <c r="B3" t="s">
        <v>36</v>
      </c>
    </row>
    <row r="4" spans="1:10">
      <c r="A4" s="1" t="s">
        <v>37</v>
      </c>
      <c r="B4" t="s">
        <v>61</v>
      </c>
    </row>
    <row r="5" spans="1:10">
      <c r="A5" s="1"/>
      <c r="B5" s="7"/>
      <c r="C5" s="8"/>
      <c r="D5" s="9"/>
      <c r="E5" s="10"/>
    </row>
    <row r="6" spans="1:10" ht="30" customHeight="1">
      <c r="A6" s="1"/>
      <c r="B6" s="10"/>
      <c r="C6" s="8"/>
      <c r="D6" s="9"/>
      <c r="E6" s="10"/>
      <c r="F6" s="11"/>
    </row>
    <row r="7" spans="1:10" ht="30" customHeight="1">
      <c r="A7" s="1"/>
      <c r="B7" s="10"/>
      <c r="C7" s="8"/>
      <c r="D7" s="9"/>
      <c r="E7" s="10"/>
      <c r="F7" s="11"/>
    </row>
    <row r="8" spans="1:10" s="18" customFormat="1" ht="30" customHeight="1">
      <c r="A8" s="1"/>
      <c r="B8" s="12"/>
      <c r="C8" s="13" t="s">
        <v>71</v>
      </c>
      <c r="D8" s="14"/>
      <c r="E8" s="15"/>
      <c r="F8" s="16"/>
      <c r="G8" s="15"/>
      <c r="H8" s="17"/>
    </row>
    <row r="9" spans="1:10">
      <c r="A9" s="19" t="s">
        <v>72</v>
      </c>
      <c r="B9" s="20" t="s">
        <v>73</v>
      </c>
      <c r="C9" s="21" t="s">
        <v>160</v>
      </c>
      <c r="D9" s="21" t="s">
        <v>161</v>
      </c>
      <c r="E9" s="20"/>
      <c r="F9" s="22" t="s">
        <v>162</v>
      </c>
      <c r="G9" s="20" t="s">
        <v>163</v>
      </c>
      <c r="H9" s="23" t="s">
        <v>164</v>
      </c>
      <c r="I9" s="24" t="s">
        <v>165</v>
      </c>
    </row>
    <row r="10" spans="1:10">
      <c r="A10" s="25" t="s">
        <v>166</v>
      </c>
      <c r="B10" s="26"/>
      <c r="C10" s="27"/>
      <c r="D10" s="27"/>
      <c r="E10" s="28"/>
      <c r="F10" s="29"/>
      <c r="G10" s="26"/>
      <c r="H10" s="30"/>
      <c r="I10" s="31"/>
    </row>
    <row r="11" spans="1:10">
      <c r="A11" s="19" t="s">
        <v>42</v>
      </c>
      <c r="B11" s="32"/>
      <c r="C11" s="33"/>
      <c r="D11" s="33"/>
      <c r="E11" s="20"/>
      <c r="F11" s="34"/>
      <c r="G11" s="32"/>
      <c r="H11" s="30"/>
      <c r="I11" s="31"/>
      <c r="J11"/>
    </row>
    <row r="12" spans="1:10">
      <c r="A12" s="35" t="s">
        <v>96</v>
      </c>
      <c r="B12" s="32"/>
      <c r="C12" s="33"/>
      <c r="D12" s="33"/>
      <c r="E12" s="20"/>
      <c r="F12" s="34" t="s">
        <v>43</v>
      </c>
      <c r="G12" s="32"/>
      <c r="H12" s="30"/>
      <c r="I12" s="31"/>
      <c r="J12"/>
    </row>
    <row r="13" spans="1:10">
      <c r="A13" s="35" t="s">
        <v>44</v>
      </c>
      <c r="B13" s="32">
        <v>1</v>
      </c>
      <c r="C13" s="33">
        <v>1500</v>
      </c>
      <c r="D13" s="33">
        <f>SUM(B13*C13)</f>
        <v>1500</v>
      </c>
      <c r="E13" s="20"/>
      <c r="F13" s="34" t="s">
        <v>26</v>
      </c>
      <c r="G13" s="32"/>
      <c r="H13" s="30"/>
      <c r="I13" s="31"/>
      <c r="J13"/>
    </row>
    <row r="14" spans="1:10">
      <c r="A14" s="35" t="s">
        <v>45</v>
      </c>
      <c r="B14" s="32">
        <v>4</v>
      </c>
      <c r="C14" s="33">
        <v>350</v>
      </c>
      <c r="D14" s="33">
        <f>SUM(B14*C14)</f>
        <v>1400</v>
      </c>
      <c r="E14" s="20"/>
      <c r="F14" s="34" t="s">
        <v>46</v>
      </c>
      <c r="G14" s="32"/>
      <c r="H14" s="30"/>
      <c r="I14" s="31"/>
      <c r="J14"/>
    </row>
    <row r="15" spans="1:10">
      <c r="A15" s="35" t="s">
        <v>47</v>
      </c>
      <c r="B15" s="32">
        <v>2.5</v>
      </c>
      <c r="C15" s="33">
        <v>150</v>
      </c>
      <c r="D15" s="33">
        <f t="shared" ref="D15:D18" si="0">SUM(B15*C15)</f>
        <v>375</v>
      </c>
      <c r="E15" s="20"/>
      <c r="F15" s="34" t="s">
        <v>167</v>
      </c>
      <c r="G15" s="32"/>
      <c r="H15" s="30"/>
      <c r="I15" s="31"/>
      <c r="J15"/>
    </row>
    <row r="16" spans="1:10">
      <c r="A16" s="35" t="s">
        <v>48</v>
      </c>
      <c r="B16" s="32">
        <v>4</v>
      </c>
      <c r="C16" s="33">
        <v>225</v>
      </c>
      <c r="D16" s="33">
        <f t="shared" si="0"/>
        <v>900</v>
      </c>
      <c r="E16" s="20"/>
      <c r="F16" s="34" t="s">
        <v>27</v>
      </c>
      <c r="G16" s="32"/>
      <c r="H16" s="30"/>
      <c r="I16" s="31"/>
      <c r="J16"/>
    </row>
    <row r="17" spans="1:10">
      <c r="A17" s="35" t="s">
        <v>49</v>
      </c>
      <c r="B17" s="32">
        <v>2</v>
      </c>
      <c r="C17" s="33">
        <v>240</v>
      </c>
      <c r="D17" s="33">
        <f t="shared" si="0"/>
        <v>480</v>
      </c>
      <c r="E17" s="20"/>
      <c r="F17" s="34" t="s">
        <v>50</v>
      </c>
      <c r="G17" s="32"/>
      <c r="H17" s="30"/>
      <c r="I17" s="31"/>
      <c r="J17"/>
    </row>
    <row r="18" spans="1:10" s="43" customFormat="1">
      <c r="A18" s="36" t="s">
        <v>52</v>
      </c>
      <c r="B18" s="37">
        <v>1</v>
      </c>
      <c r="C18" s="38">
        <v>500</v>
      </c>
      <c r="D18" s="33">
        <f t="shared" si="0"/>
        <v>500</v>
      </c>
      <c r="E18" s="39">
        <f>SUM(D12:D18)</f>
        <v>5155</v>
      </c>
      <c r="F18" s="40" t="s">
        <v>53</v>
      </c>
      <c r="G18" s="37"/>
      <c r="H18" s="41"/>
      <c r="I18" s="42"/>
    </row>
    <row r="19" spans="1:10" s="43" customFormat="1">
      <c r="A19" s="36"/>
      <c r="B19" s="37"/>
      <c r="C19" s="38"/>
      <c r="D19" s="33"/>
      <c r="E19" s="39"/>
      <c r="F19" s="40"/>
      <c r="G19" s="37"/>
      <c r="H19" s="41"/>
      <c r="I19" s="42"/>
    </row>
    <row r="20" spans="1:10" s="43" customFormat="1">
      <c r="A20" s="44" t="s">
        <v>54</v>
      </c>
      <c r="B20" s="37"/>
      <c r="C20" s="38"/>
      <c r="D20" s="33"/>
      <c r="E20" s="39"/>
      <c r="F20" s="40"/>
      <c r="G20" s="37"/>
      <c r="H20" s="41"/>
      <c r="I20" s="42"/>
    </row>
    <row r="21" spans="1:10" s="43" customFormat="1">
      <c r="A21" s="36" t="s">
        <v>55</v>
      </c>
      <c r="B21" s="37"/>
      <c r="C21" s="38"/>
      <c r="D21" s="33"/>
      <c r="E21" s="39"/>
      <c r="F21" s="40"/>
      <c r="G21" s="37"/>
      <c r="H21" s="41"/>
      <c r="I21" s="42"/>
    </row>
    <row r="22" spans="1:10" s="43" customFormat="1">
      <c r="A22" s="36" t="s">
        <v>56</v>
      </c>
      <c r="B22" s="37"/>
      <c r="C22" s="38"/>
      <c r="D22" s="33"/>
      <c r="E22" s="39"/>
      <c r="F22" s="40"/>
      <c r="G22" s="37"/>
      <c r="H22" s="41"/>
      <c r="I22" s="42"/>
    </row>
    <row r="23" spans="1:10" s="43" customFormat="1">
      <c r="A23" s="36" t="s">
        <v>57</v>
      </c>
      <c r="B23" s="37"/>
      <c r="C23" s="38"/>
      <c r="D23" s="33"/>
      <c r="E23" s="39"/>
      <c r="F23" s="40"/>
      <c r="G23" s="37"/>
      <c r="H23" s="41"/>
      <c r="I23" s="42"/>
    </row>
    <row r="24" spans="1:10" s="43" customFormat="1">
      <c r="A24" s="36" t="s">
        <v>58</v>
      </c>
      <c r="B24" s="37"/>
      <c r="C24" s="38"/>
      <c r="D24" s="33"/>
      <c r="E24" s="39"/>
      <c r="F24" s="40"/>
      <c r="G24" s="37"/>
      <c r="H24" s="41"/>
      <c r="I24" s="42"/>
    </row>
    <row r="25" spans="1:10" s="43" customFormat="1">
      <c r="A25" s="36" t="s">
        <v>59</v>
      </c>
      <c r="B25" s="37"/>
      <c r="C25" s="38"/>
      <c r="D25" s="33"/>
      <c r="E25" s="39"/>
      <c r="F25" s="40"/>
      <c r="G25" s="37"/>
      <c r="H25" s="41"/>
      <c r="I25" s="42"/>
    </row>
    <row r="26" spans="1:10" s="43" customFormat="1">
      <c r="A26" s="36" t="s">
        <v>44</v>
      </c>
      <c r="B26" s="37">
        <v>3</v>
      </c>
      <c r="C26" s="38">
        <v>1500</v>
      </c>
      <c r="D26" s="33">
        <f>SUM(B26*C26)</f>
        <v>4500</v>
      </c>
      <c r="E26" s="39"/>
      <c r="F26" s="34" t="s">
        <v>41</v>
      </c>
      <c r="G26" s="37"/>
      <c r="H26" s="41"/>
      <c r="I26" s="42"/>
    </row>
    <row r="27" spans="1:10">
      <c r="A27" s="35" t="s">
        <v>45</v>
      </c>
      <c r="B27" s="32">
        <v>4</v>
      </c>
      <c r="C27" s="33">
        <v>350</v>
      </c>
      <c r="D27" s="33">
        <f t="shared" ref="D27:D30" si="1">SUM(B27*C27)</f>
        <v>1400</v>
      </c>
      <c r="E27" s="21"/>
      <c r="F27" s="34" t="s">
        <v>168</v>
      </c>
      <c r="G27" s="32"/>
      <c r="H27" s="30"/>
      <c r="I27" s="31"/>
      <c r="J27"/>
    </row>
    <row r="28" spans="1:10">
      <c r="A28" s="35" t="s">
        <v>49</v>
      </c>
      <c r="B28" s="32">
        <v>2</v>
      </c>
      <c r="C28" s="33">
        <v>240</v>
      </c>
      <c r="D28" s="33">
        <f t="shared" si="1"/>
        <v>480</v>
      </c>
      <c r="E28" s="21"/>
      <c r="F28" s="34" t="s">
        <v>81</v>
      </c>
      <c r="G28" s="32"/>
      <c r="H28" s="30"/>
      <c r="I28" s="31"/>
      <c r="J28"/>
    </row>
    <row r="29" spans="1:10">
      <c r="A29" s="35" t="s">
        <v>132</v>
      </c>
      <c r="B29" s="32">
        <v>0.5</v>
      </c>
      <c r="C29" s="33">
        <f>SUM(0.5*208)</f>
        <v>104</v>
      </c>
      <c r="D29" s="33">
        <v>104</v>
      </c>
      <c r="E29" s="21"/>
      <c r="F29" s="34" t="s">
        <v>133</v>
      </c>
      <c r="G29" s="32"/>
      <c r="H29" s="30"/>
      <c r="I29" s="31"/>
      <c r="J29"/>
    </row>
    <row r="30" spans="1:10">
      <c r="A30" s="35" t="s">
        <v>131</v>
      </c>
      <c r="B30" s="32">
        <v>5</v>
      </c>
      <c r="C30" s="33">
        <v>150</v>
      </c>
      <c r="D30" s="33">
        <f t="shared" si="1"/>
        <v>750</v>
      </c>
      <c r="E30" s="21">
        <f>SUM(D26:D30)</f>
        <v>7234</v>
      </c>
      <c r="F30" s="34" t="s">
        <v>169</v>
      </c>
      <c r="G30" s="32"/>
      <c r="H30" s="30"/>
      <c r="I30" s="31"/>
      <c r="J30"/>
    </row>
    <row r="31" spans="1:10">
      <c r="A31" s="35"/>
      <c r="B31" s="32"/>
      <c r="C31" s="33"/>
      <c r="D31" s="33"/>
      <c r="E31" s="21"/>
      <c r="F31" s="34"/>
      <c r="G31" s="32"/>
      <c r="H31" s="30"/>
      <c r="I31" s="31"/>
      <c r="J31"/>
    </row>
    <row r="32" spans="1:10">
      <c r="A32" s="52" t="s">
        <v>94</v>
      </c>
      <c r="B32" s="32"/>
      <c r="C32" s="33"/>
      <c r="D32" s="33"/>
      <c r="E32" s="21"/>
      <c r="F32" s="34"/>
      <c r="G32" s="32"/>
      <c r="H32" s="30"/>
      <c r="I32" s="31"/>
      <c r="J32"/>
    </row>
    <row r="33" spans="1:10">
      <c r="A33" s="118" t="s">
        <v>86</v>
      </c>
      <c r="B33" s="32">
        <v>3</v>
      </c>
      <c r="C33" s="33">
        <v>250</v>
      </c>
      <c r="D33" s="33">
        <f t="shared" ref="D33:D36" si="2">SUM(B33*C33)</f>
        <v>750</v>
      </c>
      <c r="E33" s="21"/>
      <c r="F33" s="34" t="s">
        <v>83</v>
      </c>
      <c r="G33" s="32"/>
      <c r="H33" s="30"/>
      <c r="I33" s="31"/>
      <c r="J33"/>
    </row>
    <row r="34" spans="1:10">
      <c r="A34" s="118" t="s">
        <v>51</v>
      </c>
      <c r="B34" s="32">
        <v>5</v>
      </c>
      <c r="C34" s="33">
        <v>208</v>
      </c>
      <c r="D34" s="33">
        <f t="shared" si="2"/>
        <v>1040</v>
      </c>
      <c r="E34" s="21"/>
      <c r="F34" s="34" t="s">
        <v>84</v>
      </c>
      <c r="G34" s="32"/>
      <c r="H34" s="30"/>
      <c r="I34" s="31"/>
      <c r="J34"/>
    </row>
    <row r="35" spans="1:10" ht="26.4">
      <c r="A35" s="118" t="s">
        <v>45</v>
      </c>
      <c r="B35" s="32">
        <v>5.5</v>
      </c>
      <c r="C35" s="33">
        <v>350</v>
      </c>
      <c r="D35" s="33">
        <f t="shared" si="2"/>
        <v>1925</v>
      </c>
      <c r="E35" s="21"/>
      <c r="F35" s="34" t="s">
        <v>85</v>
      </c>
      <c r="G35" s="32"/>
      <c r="H35" s="30"/>
      <c r="I35" s="31"/>
      <c r="J35"/>
    </row>
    <row r="36" spans="1:10">
      <c r="A36" s="118" t="s">
        <v>48</v>
      </c>
      <c r="B36" s="32">
        <v>2</v>
      </c>
      <c r="C36" s="33">
        <v>240</v>
      </c>
      <c r="D36" s="33">
        <f t="shared" si="2"/>
        <v>480</v>
      </c>
      <c r="E36" s="21">
        <f>SUM(D33:D36)</f>
        <v>4195</v>
      </c>
      <c r="F36" s="34" t="s">
        <v>139</v>
      </c>
      <c r="G36" s="32"/>
      <c r="H36" s="30"/>
      <c r="I36" s="31"/>
      <c r="J36"/>
    </row>
    <row r="37" spans="1:10">
      <c r="A37" s="35"/>
      <c r="B37" s="32"/>
      <c r="C37" s="33"/>
      <c r="D37" s="33"/>
      <c r="E37" s="21"/>
      <c r="F37" s="34"/>
      <c r="G37" s="32"/>
      <c r="H37" s="30"/>
      <c r="I37" s="31"/>
      <c r="J37"/>
    </row>
    <row r="38" spans="1:10">
      <c r="A38" s="25" t="s">
        <v>95</v>
      </c>
      <c r="B38" s="26"/>
      <c r="C38" s="27"/>
      <c r="D38" s="27"/>
      <c r="E38" s="45"/>
      <c r="F38" s="29"/>
      <c r="G38" s="26"/>
      <c r="H38" s="30"/>
      <c r="I38" s="31"/>
      <c r="J38"/>
    </row>
    <row r="39" spans="1:10">
      <c r="A39" s="19" t="s">
        <v>125</v>
      </c>
      <c r="B39" s="46">
        <v>3</v>
      </c>
      <c r="C39" s="47">
        <v>0</v>
      </c>
      <c r="D39" s="33">
        <f>B39*C39</f>
        <v>0</v>
      </c>
      <c r="E39" s="20"/>
      <c r="F39" s="48" t="s">
        <v>126</v>
      </c>
      <c r="G39" s="32"/>
      <c r="H39" s="30"/>
      <c r="I39" s="31"/>
    </row>
    <row r="40" spans="1:10">
      <c r="A40" s="35"/>
      <c r="B40" s="46"/>
      <c r="C40" s="47"/>
      <c r="D40" s="33"/>
      <c r="E40" s="20"/>
      <c r="F40" s="49"/>
      <c r="G40" s="32"/>
      <c r="H40" s="30"/>
      <c r="I40" s="31"/>
    </row>
    <row r="41" spans="1:10">
      <c r="A41" s="19" t="s">
        <v>127</v>
      </c>
      <c r="B41" s="46"/>
      <c r="C41" s="47"/>
      <c r="D41" s="33"/>
      <c r="E41" s="20"/>
      <c r="F41" s="49"/>
      <c r="G41" s="32"/>
      <c r="H41" s="30"/>
      <c r="I41" s="31"/>
      <c r="J41"/>
    </row>
    <row r="42" spans="1:10">
      <c r="A42" s="50" t="s">
        <v>20</v>
      </c>
      <c r="B42" s="46">
        <v>0</v>
      </c>
      <c r="C42" s="47">
        <v>0</v>
      </c>
      <c r="D42" s="33">
        <f>SUM(B42*C42)</f>
        <v>0</v>
      </c>
      <c r="E42" s="20"/>
      <c r="F42" s="48" t="s">
        <v>21</v>
      </c>
      <c r="G42" s="32"/>
      <c r="H42" s="30"/>
      <c r="I42" s="31"/>
      <c r="J42"/>
    </row>
    <row r="43" spans="1:10">
      <c r="A43" s="50" t="s">
        <v>22</v>
      </c>
      <c r="B43" s="46">
        <v>0</v>
      </c>
      <c r="C43" s="47">
        <v>0</v>
      </c>
      <c r="D43" s="33">
        <f t="shared" ref="D43:D45" si="3">SUM(B43*C43)</f>
        <v>0</v>
      </c>
      <c r="E43" s="20"/>
      <c r="F43" s="48"/>
      <c r="G43" s="32"/>
      <c r="H43" s="30"/>
      <c r="I43" s="31"/>
      <c r="J43"/>
    </row>
    <row r="44" spans="1:10">
      <c r="A44" s="50" t="s">
        <v>23</v>
      </c>
      <c r="B44" s="46">
        <v>0</v>
      </c>
      <c r="C44" s="47">
        <v>0</v>
      </c>
      <c r="D44" s="33">
        <f t="shared" si="3"/>
        <v>0</v>
      </c>
      <c r="E44" s="20"/>
      <c r="F44" s="48"/>
      <c r="G44" s="32"/>
      <c r="H44" s="30"/>
      <c r="I44" s="31"/>
      <c r="J44"/>
    </row>
    <row r="45" spans="1:10">
      <c r="A45" s="50" t="s">
        <v>24</v>
      </c>
      <c r="B45" s="46">
        <v>0</v>
      </c>
      <c r="C45" s="47">
        <v>0</v>
      </c>
      <c r="D45" s="33">
        <f t="shared" si="3"/>
        <v>0</v>
      </c>
      <c r="E45" s="21">
        <f>SUM(D42:D45)</f>
        <v>0</v>
      </c>
      <c r="F45" s="48"/>
      <c r="G45" s="32"/>
      <c r="H45" s="30"/>
      <c r="I45" s="31"/>
      <c r="J45"/>
    </row>
    <row r="46" spans="1:10">
      <c r="A46" s="19"/>
      <c r="B46" s="46"/>
      <c r="C46" s="51"/>
      <c r="D46" s="33"/>
      <c r="E46" s="20"/>
      <c r="F46" s="48"/>
      <c r="G46" s="32"/>
      <c r="H46" s="30"/>
      <c r="I46" s="31"/>
      <c r="J46"/>
    </row>
    <row r="47" spans="1:10" s="56" customFormat="1">
      <c r="A47" s="52" t="s">
        <v>25</v>
      </c>
      <c r="B47" s="46"/>
      <c r="C47" s="47"/>
      <c r="D47" s="53"/>
      <c r="E47" s="54"/>
      <c r="F47" s="48"/>
      <c r="G47" s="46"/>
      <c r="H47" s="47"/>
      <c r="I47" s="55"/>
    </row>
    <row r="48" spans="1:10" s="56" customFormat="1">
      <c r="A48" s="57" t="s">
        <v>38</v>
      </c>
      <c r="B48" s="46">
        <v>1</v>
      </c>
      <c r="C48" s="47">
        <v>0</v>
      </c>
      <c r="D48" s="53">
        <f t="shared" ref="D48" si="4">SUM(B48*C48)</f>
        <v>0</v>
      </c>
      <c r="E48" s="54"/>
      <c r="F48" s="48" t="s">
        <v>39</v>
      </c>
      <c r="G48" s="46"/>
      <c r="H48" s="47"/>
      <c r="I48" s="55"/>
    </row>
    <row r="49" spans="1:10" s="56" customFormat="1">
      <c r="A49" s="57" t="s">
        <v>40</v>
      </c>
      <c r="B49" s="46"/>
      <c r="C49" s="47"/>
      <c r="D49" s="53"/>
      <c r="E49" s="54"/>
      <c r="F49" s="48"/>
      <c r="G49" s="46"/>
      <c r="H49" s="47"/>
      <c r="I49" s="55"/>
    </row>
    <row r="50" spans="1:10" s="56" customFormat="1">
      <c r="A50" s="58" t="s">
        <v>28</v>
      </c>
      <c r="B50" s="46"/>
      <c r="C50" s="47"/>
      <c r="D50" s="53"/>
      <c r="E50" s="54"/>
      <c r="F50" s="48"/>
      <c r="G50" s="46"/>
      <c r="H50" s="47"/>
      <c r="I50" s="55"/>
    </row>
    <row r="51" spans="1:10" s="56" customFormat="1">
      <c r="A51" s="59" t="s">
        <v>29</v>
      </c>
      <c r="B51" s="46"/>
      <c r="C51" s="47"/>
      <c r="D51" s="53"/>
      <c r="E51" s="60">
        <f>SUM(D48:D51)</f>
        <v>0</v>
      </c>
      <c r="F51" s="48"/>
      <c r="G51" s="46"/>
      <c r="H51" s="47"/>
      <c r="I51" s="55"/>
    </row>
    <row r="52" spans="1:10">
      <c r="B52" s="32"/>
      <c r="C52" s="33"/>
      <c r="D52" s="33"/>
      <c r="E52" s="20"/>
      <c r="F52" s="34"/>
      <c r="G52" s="32"/>
      <c r="H52" s="30"/>
      <c r="I52" s="31"/>
    </row>
    <row r="53" spans="1:10">
      <c r="A53" s="19" t="s">
        <v>134</v>
      </c>
      <c r="B53" s="32"/>
      <c r="C53" s="33"/>
      <c r="D53" s="33"/>
      <c r="E53" s="20"/>
      <c r="F53" s="34"/>
      <c r="G53" s="32"/>
      <c r="H53" s="30"/>
      <c r="I53" s="31"/>
      <c r="J53"/>
    </row>
    <row r="54" spans="1:10">
      <c r="A54" s="115" t="s">
        <v>144</v>
      </c>
      <c r="B54" s="32">
        <v>2</v>
      </c>
      <c r="C54" s="33">
        <v>275</v>
      </c>
      <c r="D54" s="33">
        <f>SUM(B54*C54)</f>
        <v>550</v>
      </c>
      <c r="E54" s="20"/>
      <c r="F54" s="34" t="s">
        <v>146</v>
      </c>
      <c r="G54" s="32"/>
      <c r="H54" s="30"/>
      <c r="I54" s="31"/>
      <c r="J54"/>
    </row>
    <row r="55" spans="1:10">
      <c r="A55" s="115" t="s">
        <v>145</v>
      </c>
      <c r="B55" s="32">
        <v>2</v>
      </c>
      <c r="C55" s="33">
        <v>75</v>
      </c>
      <c r="D55" s="33">
        <f>SUM(B55*C55)</f>
        <v>150</v>
      </c>
      <c r="E55" s="20"/>
      <c r="F55" s="34"/>
      <c r="G55" s="32"/>
      <c r="H55" s="30"/>
      <c r="I55" s="31"/>
      <c r="J55"/>
    </row>
    <row r="56" spans="1:10">
      <c r="A56" s="115" t="s">
        <v>147</v>
      </c>
      <c r="B56" s="32">
        <v>2</v>
      </c>
      <c r="C56" s="33">
        <v>140</v>
      </c>
      <c r="D56" s="33">
        <f>SUM(B56*C56)</f>
        <v>280</v>
      </c>
      <c r="E56" s="20"/>
      <c r="F56" s="34"/>
      <c r="G56" s="32"/>
      <c r="H56" s="30"/>
      <c r="I56" s="31"/>
      <c r="J56"/>
    </row>
    <row r="57" spans="1:10">
      <c r="A57" s="115" t="s">
        <v>148</v>
      </c>
      <c r="B57" s="32">
        <v>2</v>
      </c>
      <c r="C57" s="33">
        <v>220</v>
      </c>
      <c r="D57" s="33">
        <f>SUM(B57*C57)</f>
        <v>440</v>
      </c>
      <c r="E57" s="20"/>
      <c r="F57" s="34" t="s">
        <v>149</v>
      </c>
      <c r="G57" s="32"/>
      <c r="H57" s="30"/>
      <c r="I57" s="31"/>
      <c r="J57"/>
    </row>
    <row r="58" spans="1:10">
      <c r="A58" s="57"/>
      <c r="B58" s="32"/>
      <c r="C58" s="33"/>
      <c r="D58" s="33"/>
      <c r="E58" s="21">
        <f>SUM(D54+D55+D56+D57)</f>
        <v>1420</v>
      </c>
      <c r="F58" s="34"/>
      <c r="G58" s="32"/>
      <c r="H58" s="30"/>
      <c r="I58" s="31"/>
      <c r="J58"/>
    </row>
    <row r="59" spans="1:10">
      <c r="A59" s="35"/>
      <c r="B59" s="32"/>
      <c r="C59" s="33"/>
      <c r="D59" s="33"/>
      <c r="E59" s="20"/>
      <c r="F59" s="34"/>
      <c r="G59" s="32"/>
      <c r="H59" s="30"/>
      <c r="I59" s="31"/>
      <c r="J59"/>
    </row>
    <row r="60" spans="1:10">
      <c r="A60" s="19" t="s">
        <v>30</v>
      </c>
      <c r="B60" s="32"/>
      <c r="C60" s="33"/>
      <c r="D60" s="33"/>
      <c r="E60" s="20"/>
      <c r="F60" s="34"/>
      <c r="G60" s="32"/>
      <c r="H60" s="32"/>
      <c r="I60" s="62"/>
      <c r="J60"/>
    </row>
    <row r="61" spans="1:10">
      <c r="A61" s="115" t="s">
        <v>157</v>
      </c>
      <c r="B61" s="32">
        <v>1</v>
      </c>
      <c r="C61" s="33">
        <v>3000</v>
      </c>
      <c r="D61" s="33">
        <f>SUM(B61*C61)</f>
        <v>3000</v>
      </c>
      <c r="E61" s="20"/>
      <c r="F61" s="34"/>
      <c r="G61" s="32"/>
      <c r="H61" s="32"/>
      <c r="I61" s="62"/>
      <c r="J61"/>
    </row>
    <row r="62" spans="1:10">
      <c r="A62" s="115" t="s">
        <v>158</v>
      </c>
      <c r="B62" s="32">
        <v>1</v>
      </c>
      <c r="C62" s="33">
        <v>3000</v>
      </c>
      <c r="D62" s="33">
        <f t="shared" ref="D62:D63" si="5">SUM(B62*C62)</f>
        <v>3000</v>
      </c>
      <c r="E62" s="20"/>
      <c r="F62" s="34"/>
      <c r="G62" s="32"/>
      <c r="H62" s="32"/>
      <c r="I62" s="62"/>
      <c r="J62"/>
    </row>
    <row r="63" spans="1:10">
      <c r="A63" s="115" t="s">
        <v>159</v>
      </c>
      <c r="B63" s="32">
        <v>1</v>
      </c>
      <c r="C63" s="33">
        <v>1200</v>
      </c>
      <c r="D63" s="33">
        <f t="shared" si="5"/>
        <v>1200</v>
      </c>
      <c r="E63" s="63">
        <f>SUM(D60:D63)</f>
        <v>7200</v>
      </c>
      <c r="F63" s="116"/>
      <c r="G63" s="32"/>
      <c r="H63" s="32"/>
      <c r="I63" s="62"/>
      <c r="J63"/>
    </row>
    <row r="64" spans="1:10">
      <c r="A64" s="35"/>
      <c r="B64" s="32"/>
      <c r="C64" s="33"/>
      <c r="D64" s="33"/>
      <c r="E64" s="20"/>
      <c r="F64" s="34"/>
      <c r="G64" s="32"/>
      <c r="H64" s="30"/>
      <c r="I64" s="31"/>
      <c r="J64"/>
    </row>
    <row r="65" spans="1:10" ht="17.25" customHeight="1">
      <c r="A65" s="19" t="s">
        <v>31</v>
      </c>
      <c r="B65" s="32"/>
      <c r="C65" s="33"/>
      <c r="D65" s="33"/>
      <c r="E65" s="20"/>
      <c r="F65" s="34"/>
      <c r="G65" s="46"/>
      <c r="H65" s="30"/>
      <c r="I65" s="31"/>
    </row>
    <row r="66" spans="1:10" s="56" customFormat="1" ht="17.25" customHeight="1">
      <c r="A66" s="57" t="s">
        <v>140</v>
      </c>
      <c r="B66" s="46">
        <v>2</v>
      </c>
      <c r="C66" s="53">
        <v>95</v>
      </c>
      <c r="D66" s="53">
        <f>SUM(B66*C66)</f>
        <v>190</v>
      </c>
      <c r="E66" s="60"/>
      <c r="F66" s="48" t="s">
        <v>123</v>
      </c>
      <c r="G66" s="46"/>
      <c r="H66" s="47"/>
      <c r="I66" s="55"/>
    </row>
    <row r="67" spans="1:10" s="67" customFormat="1" ht="17.25" hidden="1" customHeight="1">
      <c r="A67" s="57" t="s">
        <v>141</v>
      </c>
      <c r="B67" s="46">
        <v>1</v>
      </c>
      <c r="C67" s="47">
        <v>11</v>
      </c>
      <c r="D67" s="53">
        <f t="shared" ref="D67:D69" si="6">SUM(B67*C67)</f>
        <v>11</v>
      </c>
      <c r="E67" s="60">
        <f>SUM(D67)</f>
        <v>11</v>
      </c>
      <c r="F67" s="48" t="s">
        <v>135</v>
      </c>
      <c r="G67" s="64"/>
      <c r="H67" s="65"/>
      <c r="I67" s="66"/>
    </row>
    <row r="68" spans="1:10" s="67" customFormat="1" ht="17.25" hidden="1" customHeight="1">
      <c r="A68" s="57" t="s">
        <v>136</v>
      </c>
      <c r="B68" s="46">
        <v>2</v>
      </c>
      <c r="C68" s="47">
        <v>0.65</v>
      </c>
      <c r="D68" s="53">
        <f t="shared" si="6"/>
        <v>1.3</v>
      </c>
      <c r="E68" s="60">
        <f>SUM(D68)</f>
        <v>1.3</v>
      </c>
      <c r="F68" s="48" t="s">
        <v>137</v>
      </c>
      <c r="G68" s="64"/>
      <c r="H68" s="65"/>
      <c r="I68" s="66"/>
    </row>
    <row r="69" spans="1:10" s="67" customFormat="1" ht="17.25" customHeight="1">
      <c r="A69" s="57" t="s">
        <v>178</v>
      </c>
      <c r="B69" s="46">
        <v>1</v>
      </c>
      <c r="C69" s="47">
        <v>15</v>
      </c>
      <c r="D69" s="53">
        <f t="shared" si="6"/>
        <v>15</v>
      </c>
      <c r="E69" s="60"/>
      <c r="F69" s="48" t="s">
        <v>179</v>
      </c>
      <c r="G69" s="64"/>
      <c r="H69" s="65"/>
      <c r="I69" s="66"/>
    </row>
    <row r="70" spans="1:10" s="56" customFormat="1" ht="17.25" customHeight="1">
      <c r="A70" s="57" t="s">
        <v>99</v>
      </c>
      <c r="B70" s="46">
        <v>0</v>
      </c>
      <c r="C70" s="47">
        <v>100</v>
      </c>
      <c r="D70" s="53">
        <f>SUM(B70:C70)</f>
        <v>100</v>
      </c>
      <c r="E70" s="60">
        <f>SUM(D66:D70)</f>
        <v>317.3</v>
      </c>
      <c r="F70" s="48" t="s">
        <v>100</v>
      </c>
      <c r="G70" s="46"/>
      <c r="H70" s="47"/>
      <c r="I70" s="55"/>
    </row>
    <row r="71" spans="1:10">
      <c r="A71" s="35"/>
      <c r="B71" s="32"/>
      <c r="C71" s="33"/>
      <c r="D71" s="33"/>
      <c r="E71" s="20"/>
      <c r="F71" s="34"/>
      <c r="G71" s="32"/>
      <c r="H71" s="30"/>
      <c r="I71" s="68"/>
      <c r="J71"/>
    </row>
    <row r="72" spans="1:10">
      <c r="A72" s="19" t="s">
        <v>101</v>
      </c>
      <c r="B72" s="32"/>
      <c r="C72" s="33"/>
      <c r="D72" s="33"/>
      <c r="E72" s="20"/>
      <c r="F72" s="34"/>
      <c r="G72" s="32"/>
      <c r="H72" s="30"/>
      <c r="I72" s="68"/>
      <c r="J72"/>
    </row>
    <row r="73" spans="1:10">
      <c r="A73" s="50" t="s">
        <v>102</v>
      </c>
      <c r="B73" s="32"/>
      <c r="C73" s="33"/>
      <c r="D73" s="33"/>
      <c r="E73" s="20"/>
      <c r="F73" s="34"/>
      <c r="G73" s="32"/>
      <c r="H73" s="30"/>
      <c r="I73" s="68"/>
      <c r="J73"/>
    </row>
    <row r="74" spans="1:10">
      <c r="A74" s="50"/>
      <c r="B74" s="32"/>
      <c r="C74" s="33"/>
      <c r="D74" s="33"/>
      <c r="E74" s="20"/>
      <c r="F74" s="34"/>
      <c r="G74" s="32"/>
      <c r="H74" s="30"/>
      <c r="I74" s="68"/>
      <c r="J74"/>
    </row>
    <row r="75" spans="1:10">
      <c r="A75" s="19" t="s">
        <v>103</v>
      </c>
      <c r="B75" s="32"/>
      <c r="C75" s="33"/>
      <c r="D75" s="33"/>
      <c r="E75" s="20"/>
      <c r="F75" s="34"/>
      <c r="G75" s="32"/>
      <c r="H75" s="30"/>
      <c r="I75" s="31"/>
      <c r="J75"/>
    </row>
    <row r="76" spans="1:10" s="130" customFormat="1">
      <c r="A76" s="131" t="s">
        <v>177</v>
      </c>
      <c r="B76" s="124">
        <v>1</v>
      </c>
      <c r="C76" s="125">
        <v>0</v>
      </c>
      <c r="D76" s="125"/>
      <c r="E76" s="132"/>
      <c r="F76" s="127"/>
      <c r="G76" s="124"/>
      <c r="H76" s="128"/>
      <c r="I76" s="133"/>
    </row>
    <row r="77" spans="1:10">
      <c r="A77" s="35" t="s">
        <v>104</v>
      </c>
      <c r="B77" s="32">
        <v>0</v>
      </c>
      <c r="C77" s="33">
        <v>0</v>
      </c>
      <c r="D77" s="33">
        <f t="shared" ref="D77" si="7">SUM(B77*C77)</f>
        <v>0</v>
      </c>
      <c r="E77" s="20"/>
      <c r="F77" s="34" t="s">
        <v>124</v>
      </c>
      <c r="G77" s="32"/>
      <c r="H77" s="30"/>
      <c r="I77" s="31"/>
      <c r="J77"/>
    </row>
    <row r="78" spans="1:10" ht="39">
      <c r="A78" s="35" t="s">
        <v>22</v>
      </c>
      <c r="B78" s="32">
        <v>16</v>
      </c>
      <c r="C78" s="33">
        <v>10</v>
      </c>
      <c r="D78" s="33">
        <f>SUM(B78*C78)</f>
        <v>160</v>
      </c>
      <c r="E78" s="20"/>
      <c r="F78" s="34" t="s">
        <v>113</v>
      </c>
      <c r="G78" s="32"/>
      <c r="H78" s="30"/>
      <c r="I78" s="31"/>
      <c r="J78"/>
    </row>
    <row r="79" spans="1:10" ht="26.4">
      <c r="A79" s="35" t="s">
        <v>105</v>
      </c>
      <c r="B79" s="32">
        <v>34</v>
      </c>
      <c r="C79" s="33">
        <v>24</v>
      </c>
      <c r="D79" s="33">
        <f>SUM(B79*C79)</f>
        <v>816</v>
      </c>
      <c r="E79" s="21">
        <f>SUM(D78:D79)</f>
        <v>976</v>
      </c>
      <c r="F79" s="34" t="s">
        <v>114</v>
      </c>
      <c r="G79" s="32"/>
      <c r="H79" s="30"/>
      <c r="I79" s="31"/>
      <c r="J79"/>
    </row>
    <row r="80" spans="1:10">
      <c r="A80" s="35"/>
      <c r="B80" s="32"/>
      <c r="C80" s="33"/>
      <c r="D80" s="33"/>
      <c r="E80" s="21"/>
      <c r="F80" s="34"/>
      <c r="G80" s="32"/>
      <c r="H80" s="30"/>
      <c r="I80" s="68"/>
      <c r="J80"/>
    </row>
    <row r="81" spans="1:10">
      <c r="A81" s="19" t="s">
        <v>62</v>
      </c>
      <c r="B81" s="32"/>
      <c r="C81" s="33"/>
      <c r="D81" s="33"/>
      <c r="E81" s="21"/>
      <c r="F81" s="34"/>
      <c r="G81" s="32"/>
      <c r="H81" s="30"/>
      <c r="I81" s="68"/>
      <c r="J81"/>
    </row>
    <row r="82" spans="1:10">
      <c r="A82" s="35" t="s">
        <v>63</v>
      </c>
      <c r="B82" s="32">
        <v>4</v>
      </c>
      <c r="C82" s="33" t="s">
        <v>65</v>
      </c>
      <c r="D82" s="114">
        <f>4*28.5</f>
        <v>114</v>
      </c>
      <c r="E82" s="21"/>
      <c r="F82" s="34" t="s">
        <v>66</v>
      </c>
      <c r="G82" s="32"/>
      <c r="H82" s="30"/>
      <c r="I82" s="68"/>
      <c r="J82"/>
    </row>
    <row r="83" spans="1:10">
      <c r="A83" s="35" t="s">
        <v>170</v>
      </c>
      <c r="B83" s="32">
        <v>1</v>
      </c>
      <c r="C83" s="33">
        <v>105</v>
      </c>
      <c r="D83" s="114">
        <v>105</v>
      </c>
      <c r="E83" s="21"/>
      <c r="F83" s="34" t="s">
        <v>150</v>
      </c>
      <c r="G83" s="32"/>
      <c r="H83" s="30"/>
      <c r="I83" s="68"/>
      <c r="J83"/>
    </row>
    <row r="84" spans="1:10">
      <c r="A84" s="35" t="s">
        <v>80</v>
      </c>
      <c r="B84" s="32">
        <v>1</v>
      </c>
      <c r="C84" s="33">
        <v>74</v>
      </c>
      <c r="D84" s="114">
        <f t="shared" ref="D84:D97" si="8">SUM(B84*C84)</f>
        <v>74</v>
      </c>
      <c r="E84" s="21"/>
      <c r="F84" s="34"/>
      <c r="G84" s="32"/>
      <c r="H84" s="30"/>
      <c r="I84" s="68"/>
      <c r="J84"/>
    </row>
    <row r="85" spans="1:10">
      <c r="A85" s="35" t="s">
        <v>87</v>
      </c>
      <c r="B85" s="32">
        <v>550</v>
      </c>
      <c r="C85" s="119">
        <v>0.5</v>
      </c>
      <c r="D85" s="114">
        <f t="shared" si="8"/>
        <v>275</v>
      </c>
      <c r="E85" s="21"/>
      <c r="F85" s="34" t="s">
        <v>88</v>
      </c>
      <c r="G85" s="32"/>
      <c r="H85" s="30"/>
      <c r="I85" s="68"/>
      <c r="J85"/>
    </row>
    <row r="86" spans="1:10">
      <c r="A86" s="35" t="s">
        <v>89</v>
      </c>
      <c r="B86" s="32">
        <v>24</v>
      </c>
      <c r="C86" s="33">
        <v>20</v>
      </c>
      <c r="D86" s="114">
        <f t="shared" si="8"/>
        <v>480</v>
      </c>
      <c r="E86" s="21"/>
      <c r="F86" s="34" t="s">
        <v>115</v>
      </c>
      <c r="G86" s="32"/>
      <c r="H86" s="30"/>
      <c r="I86" s="68"/>
      <c r="J86"/>
    </row>
    <row r="87" spans="1:10">
      <c r="A87" s="35" t="s">
        <v>3</v>
      </c>
      <c r="B87" s="32">
        <v>7</v>
      </c>
      <c r="C87" s="120">
        <v>52</v>
      </c>
      <c r="D87" s="114">
        <f t="shared" si="8"/>
        <v>364</v>
      </c>
      <c r="E87" s="21"/>
      <c r="F87" s="34" t="s">
        <v>12</v>
      </c>
      <c r="G87" s="32"/>
      <c r="H87" s="30"/>
      <c r="I87" s="68"/>
      <c r="J87"/>
    </row>
    <row r="88" spans="1:10">
      <c r="A88" s="35" t="s">
        <v>4</v>
      </c>
      <c r="B88" s="32">
        <v>5</v>
      </c>
      <c r="C88" s="120">
        <v>22</v>
      </c>
      <c r="D88" s="114">
        <f t="shared" si="8"/>
        <v>110</v>
      </c>
      <c r="E88" s="21"/>
      <c r="F88" s="34" t="s">
        <v>13</v>
      </c>
      <c r="G88" s="32"/>
      <c r="H88" s="30"/>
      <c r="I88" s="68"/>
      <c r="J88"/>
    </row>
    <row r="89" spans="1:10" s="130" customFormat="1">
      <c r="A89" s="123" t="s">
        <v>171</v>
      </c>
      <c r="B89" s="124">
        <v>1</v>
      </c>
      <c r="C89" s="125"/>
      <c r="D89" s="125"/>
      <c r="E89" s="126"/>
      <c r="F89" s="127" t="s">
        <v>172</v>
      </c>
      <c r="G89" s="124"/>
      <c r="H89" s="128"/>
      <c r="I89" s="129"/>
    </row>
    <row r="90" spans="1:10">
      <c r="A90" s="35" t="s">
        <v>5</v>
      </c>
      <c r="B90" s="32">
        <v>5</v>
      </c>
      <c r="C90" s="120">
        <v>7.2</v>
      </c>
      <c r="D90" s="114">
        <f t="shared" si="8"/>
        <v>36</v>
      </c>
      <c r="E90" s="21"/>
      <c r="F90" s="34" t="s">
        <v>11</v>
      </c>
      <c r="G90" s="32"/>
      <c r="H90" s="30"/>
      <c r="I90" s="68"/>
      <c r="J90"/>
    </row>
    <row r="91" spans="1:10" s="130" customFormat="1">
      <c r="A91" s="123" t="s">
        <v>173</v>
      </c>
      <c r="B91" s="124">
        <v>1</v>
      </c>
      <c r="C91" s="125"/>
      <c r="D91" s="125"/>
      <c r="E91" s="126"/>
      <c r="F91" s="127" t="s">
        <v>174</v>
      </c>
      <c r="G91" s="124"/>
      <c r="H91" s="128"/>
      <c r="I91" s="129"/>
    </row>
    <row r="92" spans="1:10">
      <c r="A92" s="35" t="s">
        <v>6</v>
      </c>
      <c r="B92" s="32">
        <v>5</v>
      </c>
      <c r="C92" s="120">
        <v>61.1</v>
      </c>
      <c r="D92" s="114">
        <f t="shared" si="8"/>
        <v>305.5</v>
      </c>
      <c r="E92" s="21"/>
      <c r="F92" s="34" t="s">
        <v>11</v>
      </c>
      <c r="G92" s="32"/>
      <c r="H92" s="30"/>
      <c r="I92" s="68"/>
      <c r="J92"/>
    </row>
    <row r="93" spans="1:10">
      <c r="A93" s="35" t="s">
        <v>7</v>
      </c>
      <c r="B93" s="32">
        <v>3</v>
      </c>
      <c r="C93" s="120">
        <v>61.5</v>
      </c>
      <c r="D93" s="114">
        <f t="shared" si="8"/>
        <v>184.5</v>
      </c>
      <c r="E93" s="21"/>
      <c r="F93" s="34" t="s">
        <v>15</v>
      </c>
      <c r="G93" s="32"/>
      <c r="H93" s="30"/>
      <c r="I93" s="68"/>
      <c r="J93"/>
    </row>
    <row r="94" spans="1:10">
      <c r="A94" s="35" t="s">
        <v>14</v>
      </c>
      <c r="B94" s="32">
        <v>1</v>
      </c>
      <c r="C94" s="120">
        <v>42.5</v>
      </c>
      <c r="D94" s="114">
        <f t="shared" si="8"/>
        <v>42.5</v>
      </c>
      <c r="E94" s="21"/>
      <c r="F94" s="34" t="s">
        <v>16</v>
      </c>
      <c r="G94" s="32"/>
      <c r="H94" s="30"/>
      <c r="I94" s="68"/>
      <c r="J94"/>
    </row>
    <row r="95" spans="1:10">
      <c r="A95" s="35" t="s">
        <v>8</v>
      </c>
      <c r="B95" s="32">
        <v>1</v>
      </c>
      <c r="C95" s="117">
        <v>20</v>
      </c>
      <c r="D95" s="114">
        <f t="shared" si="8"/>
        <v>20</v>
      </c>
      <c r="E95" s="21"/>
      <c r="F95" s="34" t="s">
        <v>18</v>
      </c>
      <c r="G95" s="32"/>
      <c r="H95" s="30"/>
      <c r="I95" s="68"/>
      <c r="J95"/>
    </row>
    <row r="96" spans="1:10">
      <c r="A96" s="35" t="s">
        <v>9</v>
      </c>
      <c r="B96" s="32">
        <v>1</v>
      </c>
      <c r="C96" s="117">
        <v>26.5</v>
      </c>
      <c r="D96" s="114">
        <f t="shared" si="8"/>
        <v>26.5</v>
      </c>
      <c r="E96" s="21"/>
      <c r="F96" s="34" t="s">
        <v>19</v>
      </c>
      <c r="G96" s="32"/>
      <c r="H96" s="30"/>
      <c r="I96" s="68"/>
      <c r="J96"/>
    </row>
    <row r="97" spans="1:10">
      <c r="A97" s="35" t="s">
        <v>10</v>
      </c>
      <c r="B97" s="32">
        <v>1</v>
      </c>
      <c r="C97" s="117">
        <v>20</v>
      </c>
      <c r="D97" s="114">
        <f t="shared" si="8"/>
        <v>20</v>
      </c>
      <c r="E97" s="21">
        <f>SUM(D82:D97)</f>
        <v>2157</v>
      </c>
      <c r="F97" s="34" t="s">
        <v>17</v>
      </c>
      <c r="G97" s="32"/>
      <c r="H97" s="30"/>
      <c r="I97" s="68"/>
      <c r="J97"/>
    </row>
    <row r="98" spans="1:10">
      <c r="A98" s="35"/>
      <c r="B98" s="32"/>
      <c r="C98" s="33"/>
      <c r="D98" s="114"/>
      <c r="E98" s="21"/>
      <c r="F98" s="34"/>
      <c r="G98" s="32"/>
      <c r="H98" s="30"/>
      <c r="I98" s="68"/>
      <c r="J98"/>
    </row>
    <row r="99" spans="1:10">
      <c r="A99" s="19" t="s">
        <v>33</v>
      </c>
      <c r="B99" s="32"/>
      <c r="C99" s="33"/>
      <c r="D99" s="114"/>
      <c r="E99" s="21"/>
      <c r="F99" s="34"/>
      <c r="G99" s="32"/>
      <c r="H99" s="30"/>
      <c r="I99" s="68"/>
      <c r="J99"/>
    </row>
    <row r="100" spans="1:10">
      <c r="A100" s="35" t="s">
        <v>151</v>
      </c>
      <c r="B100" s="32">
        <v>4</v>
      </c>
      <c r="C100" s="33">
        <v>52</v>
      </c>
      <c r="D100" s="114">
        <f>SUM(B100*C100)</f>
        <v>208</v>
      </c>
      <c r="E100" s="21"/>
      <c r="F100" s="34" t="s">
        <v>116</v>
      </c>
      <c r="G100" s="32"/>
      <c r="H100" s="30"/>
      <c r="I100" s="68"/>
      <c r="J100"/>
    </row>
    <row r="101" spans="1:10">
      <c r="A101" s="35" t="s">
        <v>153</v>
      </c>
      <c r="B101" s="32">
        <v>1</v>
      </c>
      <c r="C101" s="33">
        <v>71</v>
      </c>
      <c r="D101" s="114">
        <f>SUM(B101*C101)</f>
        <v>71</v>
      </c>
      <c r="E101" s="21"/>
      <c r="F101" s="34" t="s">
        <v>154</v>
      </c>
      <c r="G101" s="32"/>
      <c r="H101" s="30"/>
      <c r="I101" s="68"/>
      <c r="J101"/>
    </row>
    <row r="102" spans="1:10">
      <c r="A102" s="35" t="s">
        <v>138</v>
      </c>
      <c r="B102" s="32">
        <v>4</v>
      </c>
      <c r="C102" s="33">
        <v>52</v>
      </c>
      <c r="D102" s="114">
        <f>SUM(B102*C102)</f>
        <v>208</v>
      </c>
      <c r="E102" s="21"/>
      <c r="F102" s="34" t="s">
        <v>128</v>
      </c>
      <c r="G102" s="32"/>
      <c r="H102" s="30"/>
      <c r="I102" s="68"/>
      <c r="J102"/>
    </row>
    <row r="103" spans="1:10">
      <c r="A103" s="35" t="s">
        <v>155</v>
      </c>
      <c r="B103" s="32">
        <v>1</v>
      </c>
      <c r="C103" s="33">
        <v>71</v>
      </c>
      <c r="D103" s="114">
        <v>90</v>
      </c>
      <c r="E103" s="21"/>
      <c r="F103" s="34" t="s">
        <v>156</v>
      </c>
      <c r="G103" s="32"/>
      <c r="H103" s="30"/>
      <c r="I103" s="68"/>
      <c r="J103"/>
    </row>
    <row r="104" spans="1:10">
      <c r="A104" s="35" t="s">
        <v>74</v>
      </c>
      <c r="B104" s="32">
        <v>4</v>
      </c>
      <c r="C104" s="33">
        <v>52</v>
      </c>
      <c r="D104" s="114">
        <f>SUM(B104*C104)</f>
        <v>208</v>
      </c>
      <c r="E104" s="21"/>
      <c r="F104" s="34"/>
      <c r="G104" s="32"/>
      <c r="H104" s="30"/>
      <c r="I104" s="68"/>
      <c r="J104"/>
    </row>
    <row r="105" spans="1:10">
      <c r="A105" s="35" t="s">
        <v>75</v>
      </c>
      <c r="B105" s="32">
        <v>1</v>
      </c>
      <c r="C105" s="33">
        <v>71</v>
      </c>
      <c r="D105" s="114">
        <f t="shared" ref="D105:D110" si="9">SUM(B105*C105)</f>
        <v>71</v>
      </c>
      <c r="E105" s="21"/>
      <c r="F105" s="121" t="s">
        <v>175</v>
      </c>
      <c r="G105" s="32"/>
      <c r="H105" s="30"/>
      <c r="I105" s="68"/>
      <c r="J105"/>
    </row>
    <row r="106" spans="1:10">
      <c r="A106" s="122" t="s">
        <v>174</v>
      </c>
      <c r="B106" s="32">
        <v>2</v>
      </c>
      <c r="C106" s="33">
        <v>74.989999999999995</v>
      </c>
      <c r="D106" s="114">
        <f t="shared" si="9"/>
        <v>149.97999999999999</v>
      </c>
      <c r="E106" s="21"/>
      <c r="F106" s="121" t="s">
        <v>176</v>
      </c>
      <c r="G106" s="32"/>
      <c r="H106" s="30"/>
      <c r="I106" s="68"/>
      <c r="J106"/>
    </row>
    <row r="107" spans="1:10">
      <c r="A107" s="35" t="s">
        <v>76</v>
      </c>
      <c r="B107" s="32">
        <v>4</v>
      </c>
      <c r="C107" s="33">
        <v>52</v>
      </c>
      <c r="D107" s="114">
        <f t="shared" si="9"/>
        <v>208</v>
      </c>
      <c r="E107" s="21"/>
      <c r="F107" s="34"/>
      <c r="G107" s="32"/>
      <c r="H107" s="30"/>
      <c r="I107" s="68"/>
      <c r="J107"/>
    </row>
    <row r="108" spans="1:10">
      <c r="A108" s="35" t="s">
        <v>77</v>
      </c>
      <c r="B108" s="32">
        <v>1</v>
      </c>
      <c r="C108" s="33">
        <v>71</v>
      </c>
      <c r="D108" s="114">
        <f t="shared" si="9"/>
        <v>71</v>
      </c>
      <c r="E108" s="21"/>
      <c r="F108" s="34" t="s">
        <v>0</v>
      </c>
      <c r="G108" s="32"/>
      <c r="H108" s="30"/>
      <c r="I108" s="68"/>
      <c r="J108"/>
    </row>
    <row r="109" spans="1:10">
      <c r="A109" s="35" t="s">
        <v>78</v>
      </c>
      <c r="B109" s="32">
        <v>1</v>
      </c>
      <c r="C109" s="33">
        <v>71</v>
      </c>
      <c r="D109" s="114">
        <f t="shared" si="9"/>
        <v>71</v>
      </c>
      <c r="E109" s="21"/>
      <c r="F109" s="34" t="s">
        <v>1</v>
      </c>
      <c r="G109" s="32"/>
      <c r="H109" s="30"/>
      <c r="I109" s="68"/>
      <c r="J109"/>
    </row>
    <row r="110" spans="1:10">
      <c r="A110" s="35" t="s">
        <v>79</v>
      </c>
      <c r="B110" s="32">
        <v>1</v>
      </c>
      <c r="C110" s="33">
        <v>71</v>
      </c>
      <c r="D110" s="114">
        <f t="shared" si="9"/>
        <v>71</v>
      </c>
      <c r="E110" s="21">
        <f>SUM(D100:D110)</f>
        <v>1426.98</v>
      </c>
      <c r="F110" s="34" t="s">
        <v>2</v>
      </c>
      <c r="G110" s="32"/>
      <c r="H110" s="30"/>
      <c r="I110" s="68"/>
      <c r="J110"/>
    </row>
    <row r="111" spans="1:10">
      <c r="A111" s="35"/>
      <c r="B111" s="32"/>
      <c r="C111" s="33"/>
      <c r="D111" s="33"/>
      <c r="E111" s="20"/>
      <c r="F111" s="34"/>
      <c r="G111" s="32"/>
      <c r="H111" s="30"/>
      <c r="I111" s="68"/>
      <c r="J111"/>
    </row>
    <row r="112" spans="1:10">
      <c r="A112" s="69" t="s">
        <v>106</v>
      </c>
      <c r="B112" s="70"/>
      <c r="C112" s="33"/>
      <c r="D112" s="33"/>
      <c r="E112" s="20"/>
      <c r="F112" s="34"/>
      <c r="G112" s="32"/>
      <c r="H112" s="30"/>
      <c r="I112" s="68"/>
      <c r="J112"/>
    </row>
    <row r="113" spans="1:10">
      <c r="A113" s="35" t="s">
        <v>107</v>
      </c>
      <c r="B113" s="32">
        <v>5.5</v>
      </c>
      <c r="C113" s="33">
        <v>250</v>
      </c>
      <c r="D113" s="33">
        <f t="shared" ref="D113:D121" si="10">SUM(B113*C113)</f>
        <v>1375</v>
      </c>
      <c r="E113" s="20"/>
      <c r="F113" s="34" t="s">
        <v>32</v>
      </c>
      <c r="G113" s="32"/>
      <c r="H113" s="30"/>
      <c r="I113" s="68"/>
      <c r="J113"/>
    </row>
    <row r="114" spans="1:10">
      <c r="A114" s="35" t="s">
        <v>108</v>
      </c>
      <c r="B114" s="32">
        <v>16.5</v>
      </c>
      <c r="C114" s="33">
        <v>150</v>
      </c>
      <c r="D114" s="33">
        <f t="shared" si="10"/>
        <v>2475</v>
      </c>
      <c r="E114" s="20"/>
      <c r="F114" s="34" t="s">
        <v>64</v>
      </c>
      <c r="G114" s="32"/>
      <c r="H114" s="30"/>
      <c r="I114" s="68"/>
      <c r="J114"/>
    </row>
    <row r="115" spans="1:10">
      <c r="A115" s="19" t="s">
        <v>109</v>
      </c>
      <c r="B115" s="32"/>
      <c r="C115" s="33"/>
      <c r="D115" s="33"/>
      <c r="E115" s="20"/>
      <c r="F115" s="34"/>
      <c r="G115" s="32"/>
      <c r="H115" s="30"/>
      <c r="I115" s="68"/>
      <c r="J115"/>
    </row>
    <row r="116" spans="1:10">
      <c r="A116" s="50" t="s">
        <v>44</v>
      </c>
      <c r="B116" s="32">
        <v>5</v>
      </c>
      <c r="C116" s="33">
        <v>1500</v>
      </c>
      <c r="D116" s="33">
        <f t="shared" si="10"/>
        <v>7500</v>
      </c>
      <c r="E116" s="20"/>
      <c r="F116" s="34"/>
      <c r="G116" s="32"/>
      <c r="H116" s="30"/>
      <c r="I116" s="68"/>
      <c r="J116"/>
    </row>
    <row r="117" spans="1:10">
      <c r="A117" s="50" t="s">
        <v>110</v>
      </c>
      <c r="B117" s="32">
        <v>2</v>
      </c>
      <c r="C117" s="33">
        <v>350</v>
      </c>
      <c r="D117" s="33">
        <f t="shared" si="10"/>
        <v>700</v>
      </c>
      <c r="E117" s="20"/>
      <c r="F117" s="34"/>
      <c r="G117" s="32"/>
      <c r="H117" s="30"/>
      <c r="I117" s="68"/>
      <c r="J117"/>
    </row>
    <row r="118" spans="1:10">
      <c r="A118" s="35" t="s">
        <v>107</v>
      </c>
      <c r="B118" s="32">
        <v>2</v>
      </c>
      <c r="C118" s="33">
        <v>250</v>
      </c>
      <c r="D118" s="33">
        <f t="shared" si="10"/>
        <v>500</v>
      </c>
      <c r="E118" s="20"/>
      <c r="F118" s="34"/>
      <c r="G118" s="32"/>
      <c r="H118" s="30"/>
      <c r="I118" s="68"/>
      <c r="J118"/>
    </row>
    <row r="119" spans="1:10">
      <c r="A119" s="35" t="s">
        <v>98</v>
      </c>
      <c r="B119" s="32">
        <v>5</v>
      </c>
      <c r="C119" s="33">
        <v>36.4</v>
      </c>
      <c r="D119" s="33">
        <f t="shared" si="10"/>
        <v>182</v>
      </c>
      <c r="E119" s="20"/>
      <c r="F119" s="34" t="s">
        <v>60</v>
      </c>
      <c r="G119" s="32"/>
      <c r="H119" s="30"/>
      <c r="I119" s="68"/>
      <c r="J119"/>
    </row>
    <row r="120" spans="1:10">
      <c r="A120" s="35" t="s">
        <v>152</v>
      </c>
      <c r="B120" s="32">
        <v>2</v>
      </c>
      <c r="C120" s="33">
        <v>70</v>
      </c>
      <c r="D120" s="33">
        <f t="shared" si="10"/>
        <v>140</v>
      </c>
      <c r="E120" s="20"/>
      <c r="F120" s="34"/>
      <c r="G120" s="32"/>
      <c r="H120" s="30"/>
      <c r="I120" s="68"/>
      <c r="J120"/>
    </row>
    <row r="121" spans="1:10">
      <c r="A121" s="50" t="s">
        <v>108</v>
      </c>
      <c r="B121" s="32">
        <v>5</v>
      </c>
      <c r="C121" s="33">
        <v>150</v>
      </c>
      <c r="D121" s="33">
        <f t="shared" si="10"/>
        <v>750</v>
      </c>
      <c r="E121" s="21">
        <f>SUM(D113:D121)</f>
        <v>13622</v>
      </c>
      <c r="F121" s="34"/>
      <c r="G121" s="32"/>
      <c r="H121" s="30"/>
      <c r="I121" s="68"/>
      <c r="J121"/>
    </row>
    <row r="122" spans="1:10">
      <c r="A122" s="19"/>
      <c r="B122" s="32"/>
      <c r="C122" s="33"/>
      <c r="D122" s="33"/>
      <c r="E122" s="20"/>
      <c r="F122" s="34"/>
      <c r="G122" s="32"/>
      <c r="H122" s="30"/>
      <c r="I122" s="68"/>
      <c r="J122"/>
    </row>
    <row r="123" spans="1:10">
      <c r="A123" s="25" t="s">
        <v>111</v>
      </c>
      <c r="B123" s="26"/>
      <c r="C123" s="27"/>
      <c r="D123" s="27"/>
      <c r="E123" s="28"/>
      <c r="F123" s="29"/>
      <c r="G123" s="26"/>
      <c r="H123" s="30"/>
      <c r="I123" s="68"/>
      <c r="J123"/>
    </row>
    <row r="124" spans="1:10">
      <c r="A124" s="115"/>
      <c r="B124" s="32"/>
      <c r="C124" s="33"/>
      <c r="D124" s="33"/>
      <c r="E124" s="20"/>
      <c r="F124" s="34"/>
      <c r="G124" s="32"/>
      <c r="H124" s="32"/>
      <c r="I124" s="71"/>
      <c r="J124"/>
    </row>
    <row r="125" spans="1:10">
      <c r="A125" s="32" t="s">
        <v>97</v>
      </c>
      <c r="B125" s="32"/>
      <c r="C125" s="33"/>
      <c r="D125" s="33"/>
      <c r="E125" s="20"/>
      <c r="F125" s="32" t="s">
        <v>130</v>
      </c>
      <c r="G125" s="32"/>
      <c r="H125" s="32"/>
      <c r="I125" s="71"/>
      <c r="J125"/>
    </row>
    <row r="126" spans="1:10" ht="19.5" customHeight="1">
      <c r="A126" s="72" t="s">
        <v>108</v>
      </c>
      <c r="B126" s="32">
        <v>1</v>
      </c>
      <c r="C126" s="32">
        <v>150</v>
      </c>
      <c r="D126" s="33">
        <f t="shared" ref="D126:D128" si="11">SUM(B126*C126)</f>
        <v>150</v>
      </c>
      <c r="E126" s="46"/>
      <c r="F126" s="32" t="s">
        <v>82</v>
      </c>
      <c r="G126" s="32"/>
      <c r="H126" s="32"/>
      <c r="I126" s="71"/>
      <c r="J126"/>
    </row>
    <row r="127" spans="1:10" ht="19.5" customHeight="1">
      <c r="A127" s="72" t="s">
        <v>110</v>
      </c>
      <c r="B127" s="32">
        <v>0.5</v>
      </c>
      <c r="C127" s="32">
        <v>350</v>
      </c>
      <c r="D127" s="33">
        <f t="shared" si="11"/>
        <v>175</v>
      </c>
      <c r="E127" s="46"/>
      <c r="F127" s="32" t="s">
        <v>129</v>
      </c>
      <c r="G127" s="32"/>
      <c r="H127" s="32"/>
      <c r="I127" s="71"/>
      <c r="J127"/>
    </row>
    <row r="128" spans="1:10">
      <c r="A128" s="73" t="s">
        <v>47</v>
      </c>
      <c r="B128" s="32">
        <v>1</v>
      </c>
      <c r="C128" s="32">
        <v>150</v>
      </c>
      <c r="D128" s="33">
        <f t="shared" si="11"/>
        <v>150</v>
      </c>
      <c r="E128" s="21">
        <f>SUM(D125:D128)</f>
        <v>475</v>
      </c>
      <c r="F128" s="32" t="s">
        <v>90</v>
      </c>
      <c r="G128" s="32"/>
      <c r="H128" s="32"/>
      <c r="I128" s="71"/>
      <c r="J128"/>
    </row>
    <row r="129" spans="1:10">
      <c r="A129" s="73"/>
      <c r="B129" s="32"/>
      <c r="C129" s="32"/>
      <c r="D129" s="33"/>
      <c r="E129" s="21"/>
      <c r="F129" s="32"/>
      <c r="G129" s="32"/>
      <c r="H129" s="32"/>
      <c r="I129" s="71"/>
      <c r="J129"/>
    </row>
    <row r="130" spans="1:10">
      <c r="A130" s="35"/>
      <c r="B130" s="32"/>
      <c r="C130" s="33"/>
      <c r="D130" s="33"/>
      <c r="E130" s="20"/>
      <c r="F130" s="34"/>
      <c r="G130" s="32"/>
      <c r="H130" s="32"/>
      <c r="I130" s="71"/>
      <c r="J130"/>
    </row>
    <row r="131" spans="1:10">
      <c r="A131"/>
      <c r="B131" s="32"/>
      <c r="C131"/>
      <c r="D131" s="33"/>
      <c r="E131" s="20"/>
      <c r="F131" s="34"/>
      <c r="G131" s="32"/>
      <c r="H131" s="30"/>
      <c r="I131" s="31"/>
      <c r="J131"/>
    </row>
    <row r="132" spans="1:10">
      <c r="A132" s="74" t="s">
        <v>67</v>
      </c>
      <c r="B132" s="26"/>
      <c r="C132" s="27"/>
      <c r="D132" s="45">
        <f>SUM(D10:D131)</f>
        <v>44178.28</v>
      </c>
      <c r="E132" s="45">
        <f>SUM(E10:E131)</f>
        <v>44190.58</v>
      </c>
      <c r="F132" s="34"/>
      <c r="G132" s="32"/>
      <c r="H132" s="30"/>
      <c r="I132" s="31"/>
      <c r="J132"/>
    </row>
    <row r="133" spans="1:10">
      <c r="A133" s="19" t="s">
        <v>68</v>
      </c>
      <c r="B133" s="32">
        <v>5</v>
      </c>
      <c r="C133" s="33">
        <f>SUM(D132*0.01)</f>
        <v>441.78280000000001</v>
      </c>
      <c r="D133" s="33">
        <f>SUM(B133*C133)</f>
        <v>2208.9140000000002</v>
      </c>
      <c r="E133" s="21">
        <f>D133</f>
        <v>2208.9140000000002</v>
      </c>
      <c r="F133" s="34"/>
      <c r="G133" s="32"/>
      <c r="H133" s="30"/>
      <c r="I133" s="31"/>
      <c r="J133"/>
    </row>
    <row r="134" spans="1:10" s="18" customFormat="1" ht="15" thickBot="1">
      <c r="A134" s="75" t="s">
        <v>67</v>
      </c>
      <c r="B134" s="76"/>
      <c r="C134" s="77"/>
      <c r="D134" s="77">
        <f>SUM(D132:D133)</f>
        <v>46387.193999999996</v>
      </c>
      <c r="E134" s="77">
        <f>SUM(E132:E133)</f>
        <v>46399.493999999999</v>
      </c>
      <c r="F134" s="78" t="s">
        <v>69</v>
      </c>
      <c r="G134" s="79"/>
      <c r="H134" s="80"/>
      <c r="I134" s="81"/>
    </row>
    <row r="135" spans="1:10" ht="12.6">
      <c r="B135"/>
      <c r="C135" s="4"/>
      <c r="D135" s="4">
        <f>SUM(D134*1.175)</f>
        <v>54504.952949999999</v>
      </c>
      <c r="E135" s="4">
        <f>SUM(E134*1.175)</f>
        <v>54519.405449999998</v>
      </c>
      <c r="F135" s="5" t="s">
        <v>70</v>
      </c>
      <c r="G135"/>
      <c r="H135" s="6"/>
    </row>
    <row r="136" spans="1:10" ht="15" thickBot="1">
      <c r="A136" s="1"/>
      <c r="B136" s="3"/>
      <c r="F136"/>
    </row>
    <row r="137" spans="1:10" ht="15" thickBot="1">
      <c r="A137" s="82" t="s">
        <v>142</v>
      </c>
      <c r="B137" s="82">
        <v>75000</v>
      </c>
      <c r="F137"/>
    </row>
    <row r="138" spans="1:10" ht="15" thickBot="1">
      <c r="A138" s="82" t="s">
        <v>143</v>
      </c>
      <c r="B138" s="83">
        <f>D134</f>
        <v>46387.193999999996</v>
      </c>
      <c r="D138" s="84">
        <f>E132</f>
        <v>44190.58</v>
      </c>
      <c r="E138" s="85" t="s">
        <v>91</v>
      </c>
    </row>
    <row r="139" spans="1:10" s="90" customFormat="1" ht="43.8" thickBot="1">
      <c r="A139" s="86" t="s">
        <v>92</v>
      </c>
      <c r="B139" s="87">
        <f>SUM(B137-E134)</f>
        <v>28600.506000000001</v>
      </c>
      <c r="C139" s="88" t="s">
        <v>93</v>
      </c>
      <c r="D139" s="89">
        <f>SUM(B137-D138)</f>
        <v>30809.42</v>
      </c>
      <c r="F139" s="91"/>
      <c r="G139" s="92"/>
      <c r="H139" s="88"/>
      <c r="J139" s="93"/>
    </row>
    <row r="140" spans="1:10" s="90" customFormat="1" ht="16.2" thickBot="1">
      <c r="A140" s="94" t="s">
        <v>119</v>
      </c>
      <c r="B140" s="95">
        <f>SUM(B139/B137)</f>
        <v>0.38134008000000003</v>
      </c>
      <c r="C140" s="88"/>
      <c r="D140" s="96">
        <f>SUM(D139/B137)</f>
        <v>0.41079226666666663</v>
      </c>
      <c r="E140" s="97"/>
      <c r="F140" s="91"/>
      <c r="G140" s="92"/>
      <c r="H140" s="88"/>
      <c r="J140" s="93"/>
    </row>
    <row r="141" spans="1:10" s="90" customFormat="1" ht="15.6">
      <c r="A141" s="98"/>
      <c r="B141" s="99"/>
      <c r="C141" s="88"/>
      <c r="E141" s="100"/>
      <c r="F141" s="91"/>
      <c r="G141" s="92"/>
      <c r="H141" s="88"/>
      <c r="J141" s="93"/>
    </row>
    <row r="142" spans="1:10" s="90" customFormat="1" ht="16.2" thickBot="1">
      <c r="A142" s="98"/>
      <c r="B142" s="99"/>
      <c r="C142" s="88"/>
      <c r="D142" s="101"/>
      <c r="E142" s="97"/>
      <c r="F142" s="91"/>
      <c r="G142" s="92"/>
      <c r="H142" s="88"/>
      <c r="J142" s="93"/>
    </row>
    <row r="143" spans="1:10">
      <c r="A143" s="102" t="s">
        <v>120</v>
      </c>
      <c r="B143" s="103"/>
      <c r="C143" s="104"/>
      <c r="D143" s="104"/>
      <c r="E143" s="105"/>
      <c r="F143" s="106"/>
      <c r="G143" s="32"/>
      <c r="H143" s="30"/>
      <c r="I143" s="31"/>
      <c r="J143"/>
    </row>
    <row r="144" spans="1:10" ht="16.5" customHeight="1">
      <c r="A144" s="35" t="s">
        <v>121</v>
      </c>
      <c r="B144" s="124">
        <f>SUM(B13+B26+B116)</f>
        <v>9</v>
      </c>
      <c r="C144" s="33">
        <v>1500</v>
      </c>
      <c r="D144" s="33">
        <f t="shared" ref="D144:D150" si="12">SUM(B144*C144)</f>
        <v>13500</v>
      </c>
      <c r="E144" s="107"/>
      <c r="F144" s="108" t="s">
        <v>122</v>
      </c>
      <c r="G144" s="32"/>
      <c r="H144" s="30"/>
      <c r="I144" s="31"/>
      <c r="J144"/>
    </row>
    <row r="145" spans="1:10">
      <c r="A145" s="35" t="s">
        <v>107</v>
      </c>
      <c r="B145" s="124">
        <f>SUM(B113+B118)</f>
        <v>7.5</v>
      </c>
      <c r="C145" s="33">
        <v>200</v>
      </c>
      <c r="D145" s="33">
        <f t="shared" si="12"/>
        <v>1500</v>
      </c>
      <c r="E145" s="107"/>
      <c r="F145" s="108"/>
      <c r="G145" s="32"/>
      <c r="H145" s="30"/>
      <c r="I145" s="31"/>
      <c r="J145"/>
    </row>
    <row r="146" spans="1:10">
      <c r="A146" s="35" t="s">
        <v>110</v>
      </c>
      <c r="B146" s="124">
        <f>SUM(B14+B27+B117+B127)</f>
        <v>10.5</v>
      </c>
      <c r="C146" s="33">
        <v>333</v>
      </c>
      <c r="D146" s="33">
        <f t="shared" si="12"/>
        <v>3496.5</v>
      </c>
      <c r="E146" s="107"/>
      <c r="F146" s="108"/>
      <c r="G146" s="32"/>
      <c r="H146" s="30"/>
      <c r="I146" s="31"/>
      <c r="J146"/>
    </row>
    <row r="147" spans="1:10">
      <c r="A147" s="35" t="s">
        <v>47</v>
      </c>
      <c r="B147" s="124">
        <f>SUM(B128+B30+B15)</f>
        <v>8.5</v>
      </c>
      <c r="C147" s="33">
        <v>200</v>
      </c>
      <c r="D147" s="33">
        <f t="shared" si="12"/>
        <v>1700</v>
      </c>
      <c r="E147" s="107"/>
      <c r="F147" s="108"/>
      <c r="G147" s="32"/>
      <c r="H147" s="30"/>
      <c r="I147" s="31"/>
      <c r="J147"/>
    </row>
    <row r="148" spans="1:10">
      <c r="A148" s="35" t="s">
        <v>108</v>
      </c>
      <c r="B148" s="124">
        <f>SUM(B114+B121+B126)</f>
        <v>22.5</v>
      </c>
      <c r="C148" s="33">
        <v>150</v>
      </c>
      <c r="D148" s="33">
        <f t="shared" si="12"/>
        <v>3375</v>
      </c>
      <c r="E148" s="107"/>
      <c r="F148" s="108"/>
      <c r="G148" s="32"/>
      <c r="H148" s="30"/>
      <c r="I148" s="31"/>
      <c r="J148"/>
    </row>
    <row r="149" spans="1:10">
      <c r="A149" s="50" t="s">
        <v>51</v>
      </c>
      <c r="B149" s="124">
        <f>SUM(B29+B34)</f>
        <v>5.5</v>
      </c>
      <c r="C149" s="33">
        <v>208</v>
      </c>
      <c r="D149" s="33">
        <f t="shared" si="12"/>
        <v>1144</v>
      </c>
      <c r="E149" s="107"/>
      <c r="F149" s="108"/>
      <c r="G149" s="32"/>
      <c r="H149" s="30"/>
      <c r="I149" s="31"/>
      <c r="J149"/>
    </row>
    <row r="150" spans="1:10">
      <c r="A150" s="35" t="s">
        <v>48</v>
      </c>
      <c r="B150" s="124">
        <f>SUM(B16+B36)</f>
        <v>6</v>
      </c>
      <c r="C150" s="33">
        <v>225</v>
      </c>
      <c r="D150" s="33">
        <f t="shared" si="12"/>
        <v>1350</v>
      </c>
      <c r="E150" s="107"/>
      <c r="F150" s="108"/>
      <c r="G150" s="32"/>
      <c r="H150" s="30"/>
      <c r="I150" s="31"/>
      <c r="J150"/>
    </row>
    <row r="151" spans="1:10" s="90" customFormat="1" ht="15" thickBot="1">
      <c r="A151" s="109"/>
      <c r="B151" s="134"/>
      <c r="C151" s="110"/>
      <c r="D151" s="111">
        <f>SUM(B151*C151)</f>
        <v>0</v>
      </c>
      <c r="E151" s="112">
        <f>SUM(D144:D151)</f>
        <v>26065.5</v>
      </c>
      <c r="F151" s="85"/>
      <c r="G151" s="92"/>
      <c r="H151" s="88"/>
      <c r="J151" s="93"/>
    </row>
    <row r="152" spans="1:10" s="90" customFormat="1">
      <c r="A152" s="98"/>
      <c r="B152" s="99"/>
      <c r="C152" s="88"/>
      <c r="E152" s="85"/>
      <c r="F152" s="85"/>
      <c r="G152" s="92"/>
      <c r="H152" s="88"/>
      <c r="J152" s="93"/>
    </row>
    <row r="153" spans="1:10" s="90" customFormat="1">
      <c r="A153" s="98"/>
      <c r="B153" s="99"/>
      <c r="C153" s="88"/>
      <c r="E153" s="85"/>
      <c r="F153" s="85"/>
      <c r="G153" s="92"/>
      <c r="H153" s="88"/>
      <c r="J153" s="93"/>
    </row>
    <row r="154" spans="1:10" s="90" customFormat="1">
      <c r="A154" s="98"/>
      <c r="B154" s="99"/>
      <c r="C154" s="88"/>
      <c r="E154" s="85"/>
      <c r="F154" s="85"/>
      <c r="G154" s="92"/>
      <c r="H154" s="88"/>
      <c r="J154" s="93"/>
    </row>
    <row r="155" spans="1:10" s="90" customFormat="1">
      <c r="A155" s="98"/>
      <c r="B155" s="99"/>
      <c r="C155" s="88"/>
      <c r="E155" s="85"/>
      <c r="F155" s="85"/>
      <c r="G155" s="92"/>
      <c r="H155" s="88"/>
      <c r="J155" s="93"/>
    </row>
  </sheetData>
  <sortState ref="D61:E64">
    <sortCondition ref="D61:D64"/>
  </sortState>
  <phoneticPr fontId="5" type="noConversion"/>
  <pageMargins left="0.75" right="0.75" top="1" bottom="1" header="0.5" footer="0.5"/>
  <pageSetup paperSize="9" orientation="portrait" horizontalDpi="4294967292" verticalDpi="4294967292" r:id="rId1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S4S Wales CG</vt:lpstr>
      <vt:lpstr>S4S Wales</vt:lpstr>
    </vt:vector>
  </TitlesOfParts>
  <Company>DOWNEY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Downey</dc:creator>
  <cp:lastModifiedBy>Clare</cp:lastModifiedBy>
  <dcterms:created xsi:type="dcterms:W3CDTF">2011-04-05T09:46:38Z</dcterms:created>
  <dcterms:modified xsi:type="dcterms:W3CDTF">2011-07-30T08:47:54Z</dcterms:modified>
</cp:coreProperties>
</file>